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590" tabRatio="688" activeTab="5"/>
  </bookViews>
  <sheets>
    <sheet name="TONG HOP NGUON" sheetId="1" r:id="rId1"/>
    <sheet name="PHU LUC 02 CHI TIET" sheetId="2" r:id="rId2"/>
    <sheet name="NGAN SACH XA 2016-02A" sheetId="3" r:id="rId3"/>
    <sheet name="PHU LUC 03" sheetId="4" r:id="rId4"/>
    <sheet name="PHU LUC 04" sheetId="5" r:id="rId5"/>
    <sheet name="PHU LUC 04A" sheetId="6" r:id="rId6"/>
    <sheet name="Chuyển nguồn QĐ 677" sheetId="7" r:id="rId7"/>
  </sheets>
  <definedNames>
    <definedName name="_xlnm._FilterDatabase" localSheetId="6" hidden="1">'Chuyển nguồn QĐ 677'!$A$10:$N$187</definedName>
    <definedName name="_xlnm._FilterDatabase" localSheetId="2" hidden="1">'NGAN SACH XA 2016-02A'!$A$8:$R$8</definedName>
    <definedName name="_xlnm._FilterDatabase" localSheetId="1" hidden="1">'PHU LUC 02 CHI TIET'!$A$9:$N$167</definedName>
    <definedName name="_xlnm._FilterDatabase" localSheetId="3" hidden="1">'PHU LUC 03'!$A$8:$N$118</definedName>
    <definedName name="_xlnm._FilterDatabase" localSheetId="4" hidden="1">'PHU LUC 04'!$A$8:$O$135</definedName>
    <definedName name="_xlnm.Print_Titles" localSheetId="6">'Chuyển nguồn QĐ 677'!$7:$8</definedName>
    <definedName name="_xlnm.Print_Titles" localSheetId="2">'NGAN SACH XA 2016-02A'!$7:$8</definedName>
    <definedName name="_xlnm.Print_Titles" localSheetId="1">'PHU LUC 02 CHI TIET'!$8:$9</definedName>
    <definedName name="_xlnm.Print_Titles" localSheetId="3">'PHU LUC 03'!$7:$8</definedName>
    <definedName name="_xlnm.Print_Titles" localSheetId="4">'PHU LUC 04'!$7:$8</definedName>
  </definedNames>
  <calcPr fullCalcOnLoad="1"/>
</workbook>
</file>

<file path=xl/sharedStrings.xml><?xml version="1.0" encoding="utf-8"?>
<sst xmlns="http://schemas.openxmlformats.org/spreadsheetml/2006/main" count="1765" uniqueCount="841">
  <si>
    <t>Láng bê tông đường Đề Pô, phường Phước Tân</t>
  </si>
  <si>
    <t>Đường Liên Hoa, xã Vĩnh Ngọc</t>
  </si>
  <si>
    <t>ĐIỀU CHỈNH, BỔ SUNG KẾ HOẠCH ĐẦU TƯ VÀ XÂY DỰNG 6 THÁNG ĐẦU NĂM 2016</t>
  </si>
  <si>
    <t>ĐIỀU CHỈNH NGÂN SÁCH THÀNH PHỐ BỔ SUNG CÓ MỤC TIÊU VÀ PHÂN BỔ NGÂN SÁCH CẤP XÃ NĂM 2016</t>
  </si>
  <si>
    <t>ĐIỀU CHỈNH, BỔ SUNG NGÂN SÁCH THÀNH PHỐ TỪ NGUỒN CHUYỂN NGUỒN 2015 SANG NĂM 2016</t>
  </si>
  <si>
    <t>KH thông
 qua HĐND
 (NQ-08)</t>
  </si>
  <si>
    <t>ĐIỀU CHỈNH, BỔ SUNG KẾ HOẠCH ĐẦU TƯ VÀ XÂY DỰNG</t>
  </si>
  <si>
    <t>Sửa chữa nhà kho, nhà xoa bóp day ấn huyệt, nhà nghỉ và thiết bị của Hội người mù thành phố</t>
  </si>
  <si>
    <t>Đường vào xã Vĩnh Thái</t>
  </si>
  <si>
    <t>Nâng cấp, cải tạo trường TH Lộc Thọ - Hạng mục: Nhà vệ sinh khối lớp 2, 3, 4, 5; khối hành chính</t>
  </si>
  <si>
    <t>Trường MN 3-2</t>
  </si>
  <si>
    <t>Trồng cây xanh dải phân cách đường Trần Phú</t>
  </si>
  <si>
    <t>Cải tạo công viên ngã 7 thành phố Nha Trang</t>
  </si>
  <si>
    <t>Nâng cấp cống tràn Văn Đăng  xã Vĩnh Lương</t>
  </si>
  <si>
    <t>Nút giao thông Phước Long  - Lê Hồng Phong</t>
  </si>
  <si>
    <t>Nâng cấp Hương lộ 45 từ trung tâm xã Vĩnh Trung đến đường 23/10 (đoạn qua nhà máy nước Võ Cạnh)</t>
  </si>
  <si>
    <t>Nâng cấp, bảo trì trụ sở UBND phường Phước Long – HM Tường rào, sân nền và sân khấu</t>
  </si>
  <si>
    <t>Sửa chữa, cải tạo mẫu giáo Trường Sơn, phường Vĩnh Trường</t>
  </si>
  <si>
    <t>Nâng cấp đường liên xã Vĩnh Trung - Vĩnh Thạnh đoạn qua xã Vĩnh Thạnh</t>
  </si>
  <si>
    <t>Vốn kết dư ngân sách thành phố từ năm 2013</t>
  </si>
  <si>
    <t>Trường Mầm non Vĩnh Trường điểm Bình Tân - Xây dựng mới 2 phòng học, khu vệ sinh, bếp ăn</t>
  </si>
  <si>
    <t>Nhà văn hóa cộng đồng tổ 21 - 22 Tây Bắc, phường Vĩnh Hải</t>
  </si>
  <si>
    <t>Điện chiếu sáng công cộng phường Vĩnh Trường năm 2011</t>
  </si>
  <si>
    <t>UBND xã VĨnh Thạnh</t>
  </si>
  <si>
    <t>Đường liên xã Vĩnh Ngọc - Vĩnh Thạnh - Vĩnh Trung đoạn qua trung tâm xã Vĩnh Thạnh</t>
  </si>
  <si>
    <t>Chuyển nguồn chi đầu tư XDCB  năm 2014</t>
  </si>
  <si>
    <t>a</t>
  </si>
  <si>
    <t>Vốn XDCB Tập trung</t>
  </si>
  <si>
    <t>Nâng cấp Hương lộ Ngọc Hiệp</t>
  </si>
  <si>
    <t>Chống thấm, sơn sửa trường Mầm non Hương Sen</t>
  </si>
  <si>
    <t>Đường Châu Văn Liêm</t>
  </si>
  <si>
    <t>Nâng cấp đường Ba Làng</t>
  </si>
  <si>
    <t>b</t>
  </si>
  <si>
    <t>Trường Mầm non Bình Khê</t>
  </si>
  <si>
    <t>Vốn kết dư ngân sách thành phố năm 2014</t>
  </si>
  <si>
    <t>Nút giao thông Hoàng Diệu- Trần Phú</t>
  </si>
  <si>
    <t>Nút giao thông Tân Quang</t>
  </si>
  <si>
    <t>Nâng cấp đường Phạm Tu, phường Vĩnh Hải</t>
  </si>
  <si>
    <t>Đường liên thôn Võ Cạnh – Võ Dõng, đoạn từ 23/10 đến ngã ba chùa Võ Dõng, xã Vĩnh Trung</t>
  </si>
  <si>
    <t>Láng bê tông đường đi nhà ông Phượng bà Nguyệt thôn Phước Lộc, xã Phước Đồng</t>
  </si>
  <si>
    <t>Hệ thống thoát nước hẻm khu vực tổ 01 Cầu Đá, phường Vĩnh Nguyên</t>
  </si>
  <si>
    <t>Cải tạo, sửa chữa hội trường UBND phường Xương Huân (điểm số 10 Bến Chợ)</t>
  </si>
  <si>
    <t>Nhà văn hóa thôn Phước Lộc, phường Phước Hải</t>
  </si>
  <si>
    <t>Đường liên xã Vĩnh Trung - Diên An qua thôn Võ Dõng</t>
  </si>
  <si>
    <t>Đường trục chính vào trung tâm xã Vĩnh Lương</t>
  </si>
  <si>
    <t>Nâng cấp sửa chữa trụ sở làm việc UBND phường Vĩnh Trường</t>
  </si>
  <si>
    <t>Nâng cấp cải tạo hệ thống mạng thông tin UBND thành phố Nha Trang</t>
  </si>
  <si>
    <t>NGÂN SÁCH TỈNH HỖ TRỢ ĐẦU TƯ 2015</t>
  </si>
  <si>
    <t>Ngân sách tỉnh hỗ trợ năm 2014</t>
  </si>
  <si>
    <t>Sửa chửa, tôn tạo Đình Phú Vinh, xã Vĩnh Thạnh</t>
  </si>
  <si>
    <t>Nâng cấp đoạn liên xã Vĩnh Trung - Diên An đoạn qua thôn Võ Dõng (GĐ2)</t>
  </si>
  <si>
    <t>Nâng cấp đường liên thôn Đắc Phú - Đắc Lộc, xã Vĩnh Phương</t>
  </si>
  <si>
    <t>Đường Thái Thông Xuân Sơn</t>
  </si>
  <si>
    <t>Ngân sách tỉnh hỗ trợ năm 2015</t>
  </si>
  <si>
    <t>Vốn Ngân sách Tỉnh hỗ trợ đầu tư Chương trình nông thôn mới</t>
  </si>
  <si>
    <t>BQL các CTXD Nha Trang</t>
  </si>
  <si>
    <t>Trường Mầm Non Vĩnh Thạnh</t>
  </si>
  <si>
    <t>Phòng Giáo dục và Đào tạo</t>
  </si>
  <si>
    <t>Vốn ngân sách Tỉnh bổ sung có mục tiêu</t>
  </si>
  <si>
    <t>Nâng cấp đường liên xã Vĩnh Trung - Diên An đoạn qua thôn Võ Dõng</t>
  </si>
  <si>
    <t>Thực hiện đầu tư</t>
  </si>
  <si>
    <t xml:space="preserve">Nhân dân </t>
  </si>
  <si>
    <t>Đang lập TKDT</t>
  </si>
  <si>
    <t>Chưa có chủ chương đầu tư</t>
  </si>
  <si>
    <t>Kế hoạch điều chỉnh giữa kỳ</t>
  </si>
  <si>
    <t>Ngân sách Cấp Xã, nd đóng góp</t>
  </si>
  <si>
    <t>ĐÃ CẤP</t>
  </si>
  <si>
    <t>Tăng giảm NS TP so với KH đầu năm</t>
  </si>
  <si>
    <t>Phụ lục 02</t>
  </si>
  <si>
    <t>Phụ lục 02A</t>
  </si>
  <si>
    <t>II.2</t>
  </si>
  <si>
    <t>Đề nghị tăng, giảm KH</t>
  </si>
  <si>
    <t>Trạm trực dân phòng và trụ sở sinh hoạt khóm Vườn Dương</t>
  </si>
  <si>
    <t>I.1</t>
  </si>
  <si>
    <t>Lộc Thọ</t>
  </si>
  <si>
    <t>TỔNG CỘNG</t>
  </si>
  <si>
    <t>Trường TH Vĩnh Trung</t>
  </si>
  <si>
    <t xml:space="preserve">Nâng cấp, mở rộng đường Phan Chu Trinh </t>
  </si>
  <si>
    <t>Nâng cấp, mở rộng đường Hàn Thuyên</t>
  </si>
  <si>
    <t>Trường tiểu học Phước Hải 3</t>
  </si>
  <si>
    <t>TTVHTT</t>
  </si>
  <si>
    <t>Trường THCS Nguyễn Đình Chiểu</t>
  </si>
  <si>
    <t>Nâng cấp, mở rộng đường Hai Bà Trưng</t>
  </si>
  <si>
    <t>Trường MN Vĩnh Thạnh</t>
  </si>
  <si>
    <t>Giải ngân 6 tháng</t>
  </si>
  <si>
    <t>Khối lượng thực hiện 6 tháng</t>
  </si>
  <si>
    <t>Tỷ lệ thực hiện 6 tháng</t>
  </si>
  <si>
    <t>Tỷ lệ giải ngân 6 tháng</t>
  </si>
  <si>
    <t>Trung tâm thông tin chỉ huy và lắp đặt hệ thống Camera quan sát trên địa bàn thành phố</t>
  </si>
  <si>
    <t>CTMTĐT</t>
  </si>
  <si>
    <t>Nâng cấp, bảo trì trụ sở làm việc UBND phường Phước Tiến</t>
  </si>
  <si>
    <t>Phước Tiến</t>
  </si>
  <si>
    <t>Đề án dồn điền đổi thửa xã Vĩnh Phương</t>
  </si>
  <si>
    <t>TT PTQĐ</t>
  </si>
  <si>
    <t xml:space="preserve"> STT </t>
  </si>
  <si>
    <t xml:space="preserve"> Danh mục công trình </t>
  </si>
  <si>
    <t xml:space="preserve"> VỐN NGÂN SÁCH THÀNH PHỐ </t>
  </si>
  <si>
    <t>Ghi chú</t>
  </si>
  <si>
    <t>I</t>
  </si>
  <si>
    <t>II</t>
  </si>
  <si>
    <t>Tổng số vốn</t>
  </si>
  <si>
    <t>Nâng cấp, bảo trì trụ sở làm việc Phòng Quản lý đô thị</t>
  </si>
  <si>
    <t>Chủ đầu tư</t>
  </si>
  <si>
    <t>Vĩnh Hiệp</t>
  </si>
  <si>
    <t>ĐVT: triệu đồng</t>
  </si>
  <si>
    <t>Vĩnh Hòa</t>
  </si>
  <si>
    <t>Vĩnh Lương</t>
  </si>
  <si>
    <t>Vĩnh Trung</t>
  </si>
  <si>
    <t>Vĩnh Thạnh</t>
  </si>
  <si>
    <t>Phước Long</t>
  </si>
  <si>
    <t>Xã Vĩnh Lương</t>
  </si>
  <si>
    <t>Xã Vĩnh Phương</t>
  </si>
  <si>
    <t>Xã Vĩnh Ngọc</t>
  </si>
  <si>
    <t>Xã Vĩnh Thạnh</t>
  </si>
  <si>
    <t>Xã Vĩnh Trung</t>
  </si>
  <si>
    <t>Xã Vĩnh Hiệp</t>
  </si>
  <si>
    <t>Xã Vĩnh Thái</t>
  </si>
  <si>
    <t>Xã Phước Đồng</t>
  </si>
  <si>
    <t>Vĩnh Nguyên</t>
  </si>
  <si>
    <t>Đang thi công</t>
  </si>
  <si>
    <t>Đã hoàn thành</t>
  </si>
  <si>
    <t>NSTP bổ sung</t>
  </si>
  <si>
    <t>Vĩnh Ngọc</t>
  </si>
  <si>
    <t>Phước Đồng</t>
  </si>
  <si>
    <t>Vĩnh Phương</t>
  </si>
  <si>
    <t>BQLDANT</t>
  </si>
  <si>
    <t>I.2</t>
  </si>
  <si>
    <t xml:space="preserve">Vốn chuyển quyền sử dụng đất </t>
  </si>
  <si>
    <t>Vĩnh Phước</t>
  </si>
  <si>
    <t>Vĩnh Thọ</t>
  </si>
  <si>
    <t>Tiến độ</t>
  </si>
  <si>
    <t>Tổng số</t>
  </si>
  <si>
    <t>Trụ sở UBND phường Phước Hải</t>
  </si>
  <si>
    <t>Phương Sơn</t>
  </si>
  <si>
    <t>Vạn Thạnh</t>
  </si>
  <si>
    <t>Phát sinh trong kỳ</t>
  </si>
  <si>
    <t>Giao thông</t>
  </si>
  <si>
    <t>Xương Huân</t>
  </si>
  <si>
    <t>Vĩnh Trường</t>
  </si>
  <si>
    <t>Phước Hải</t>
  </si>
  <si>
    <t>Phước Tân</t>
  </si>
  <si>
    <t>BQL các công trình xây dựng Nha Trang</t>
  </si>
  <si>
    <t>Hệ thống thoát nước đường Yên Thế (đoạn Cửu Long - Trần Thị Tính)</t>
  </si>
  <si>
    <t>Hệ thống thoát nước đường Hương Sơn (đoạn Cửu Long - Trần Thị Tính)</t>
  </si>
  <si>
    <t>BCH Quân sự thành phố Nha Trang</t>
  </si>
  <si>
    <t>BCH QSTP</t>
  </si>
  <si>
    <t>Phòng làm việc cho lực lượng dân quân xã Vĩnh Hiệp</t>
  </si>
  <si>
    <t>Phòng làm việc cho lực lượng dân quân phường Lộc Thọ</t>
  </si>
  <si>
    <t>Phòng làm việc cho lực lượng dân quân phường Phước Hòa</t>
  </si>
  <si>
    <t>Xây dựng tường rào, sân nhà ở huấn luyện đại đội dự bị động viên tại trung tâm huấn luyện chiến đấu của lực lượng vũ trang thành phố</t>
  </si>
  <si>
    <t>Trung tâm huấn luyện chiến đấu cho lực lượng vũ trang thành phố</t>
  </si>
  <si>
    <t>Công trình phòng thủ quân sự</t>
  </si>
  <si>
    <t>Trường MN Bình Khê (điểm Lê Chân)</t>
  </si>
  <si>
    <t>Trường TH Vĩnh Hiệp (điểm phụ) - HM: XDM 04 phòng học, nhà vệ sinh</t>
  </si>
  <si>
    <t>Nâng cấp và hoàn thiện hệ thống mạng, máy chủ VPUBND TP Nha Trang</t>
  </si>
  <si>
    <t>Hệ thống họp trực tuyến thành phố và các xã phường</t>
  </si>
  <si>
    <t>Phòng Quản lý Đô thị</t>
  </si>
  <si>
    <t>Phòng QLĐT</t>
  </si>
  <si>
    <t>Cải tạo hệ thống điện chiếu sáng đường Trần Phú
(đoạn từ Ana Mandara đến sân bóng Thanh niên)</t>
  </si>
  <si>
    <t>Trường mầm non Phước Tiến - Hạng mục: Xây dựng phòng học, phòng chức năng</t>
  </si>
  <si>
    <t>Đang GPMBằng</t>
  </si>
  <si>
    <t>6 THÁNG ĐẦU NĂM 2016 VÀ ĐIỀU CHỈNH KẾ HOẠCH NĂM 2016</t>
  </si>
  <si>
    <t>Phụ lục 01</t>
  </si>
  <si>
    <t>Công an TP</t>
  </si>
  <si>
    <t>Cải tạo, sửa chữa Thư viện trung tâm Văn hóa Thể thao thành phố</t>
  </si>
  <si>
    <t>Trung tâm văn hóa thể thao - HM: Khán đài, rào chắn, đường nội bộ, mương thoát nước</t>
  </si>
  <si>
    <t>UBND phường Phước Long</t>
  </si>
  <si>
    <t>Nâng cấp đường Châu Văn Liêm (đoạn từ Nguyễn Đức Cảnh đến Dương Quảng Hàm), phước Long</t>
  </si>
  <si>
    <t>Đường Nguyễn Thị Định (thông ra Lê Hồng Phong), phường Phước Long</t>
  </si>
  <si>
    <t>UBND phường Vĩnh Nguyên</t>
  </si>
  <si>
    <t>Nâng cấp đường C2, phường Vĩnh Nguyên</t>
  </si>
  <si>
    <t>Nhà sinh hoạt cộng đồng tổ dân phố 01, 02 Trường Sơn, phường Vĩnh Nguyên</t>
  </si>
  <si>
    <t>Hệ thống thoát nước hẻm 83 Tây Hải, phường Vĩnh Nguyên</t>
  </si>
  <si>
    <t>Hệ thống mương thoát nước đảo Trí Nguyên, phường Vĩnh Nguyên</t>
  </si>
  <si>
    <t>Hệ thống thoát nước các tuyến hẻm đường Hồng Bàng, phường Phước Tiến</t>
  </si>
  <si>
    <t>Nâng cấp, sửa chữa trụ sở làm việc UBND phường Vĩnh Phước</t>
  </si>
  <si>
    <t>Trạm trực gác bảo vệ dân phố, điểm sinh hoạt cộng đồng tổ 23 Hòn Chồng, phường Vĩnh Phước</t>
  </si>
  <si>
    <t>Cải tạo, sửa chữa Trung tâm sinh hoạt văn hóa cộng động tổ 15 Vĩnh Phước</t>
  </si>
  <si>
    <t>Trạm trực tổ Trường Phúc, phường Vĩnh Phước</t>
  </si>
  <si>
    <t>Hệ thống thoát nước tổ 18, 19, 20 Trường Phúc, phường Vĩnh Phước</t>
  </si>
  <si>
    <t>Hệ thống thoát nước tổ 21 Hòn Chồng, phường Vĩnh Phước</t>
  </si>
  <si>
    <t>Hệ thống thoát nước tổ 13 Phương Mai, phường Vĩnh Phước</t>
  </si>
  <si>
    <t>Hệ thống thoát nước tổ 10 Sơn Thủy, phường Vĩnh Phước</t>
  </si>
  <si>
    <t>Sửa chữa, nạo vét các tuyến mương trên địa bàn phường Vĩnh Phước</t>
  </si>
  <si>
    <t>Hệ thống thoát nước hẻm Lang Liêu, phường Vĩnh Phước</t>
  </si>
  <si>
    <t>Hệ thống thoát nước hẻm số 1 đường Nguyễn Đình Chiểu, phường Vĩnh Phước</t>
  </si>
  <si>
    <t>Phước Hòa</t>
  </si>
  <si>
    <t>Nâng cấp, cải tạo trụ sở làm việc UBND phường Phước Hòa</t>
  </si>
  <si>
    <t>UBND phường Vĩnh Thọ</t>
  </si>
  <si>
    <t>Bồi thường, giải phóng mặt bằng mở rộng họng hẻm nối ra họng chờ đường Phạm Văn Đồng</t>
  </si>
  <si>
    <t>Nâng cấp, cải tạo trụ sở UBND phường Vĩnh Thọ</t>
  </si>
  <si>
    <t>Cải tạo, sửa chữa trạm trực gác bảo vệ dân phố Cù Lao Trung, phường Vĩnh Thọ</t>
  </si>
  <si>
    <t>Nhà văn hóa Hải Phước, phường Vĩnh Thọ</t>
  </si>
  <si>
    <t>UBND phường Vạn Thạnh</t>
  </si>
  <si>
    <t>Nhà để xe, sân nền, 02 phòng làm việc, vỉa hè UBND phường Vạn Thạnh</t>
  </si>
  <si>
    <t>Thoát nước hẻm 72 Nguyễn Thái Học</t>
  </si>
  <si>
    <t>Đình Phương Câu phường Vạn Thạnh</t>
  </si>
  <si>
    <t>Hệ thống thoát nước đường Tân Trang</t>
  </si>
  <si>
    <t>UBND phường Vĩnh Hòa</t>
  </si>
  <si>
    <t>Nhà sinh hoạt văn hóa khu dân cư tổ 13 Đường Đệ, phường Vĩnh Hòa</t>
  </si>
  <si>
    <t>Hội trường UBND phường Vĩnh Hòa (điểm số 3 Quảng Đức)
Hạng mục: Cổng tường rào, sân nền, nhà xe, mương thoát nước</t>
  </si>
  <si>
    <t>Hệ thống thoát nước từ đường Ba Làng đến đường Phạm Văn Đồng</t>
  </si>
  <si>
    <t>UBND phường Phước Tân</t>
  </si>
  <si>
    <t>Hệ thống thoát nước tổ 1 và tổ 3 Vườn Dương, phường Phước Tân</t>
  </si>
  <si>
    <t>UBND phường Phước Hải</t>
  </si>
  <si>
    <t>Hệ thống thoát nước hẻm 90 Đồng Nai, phường Phước Hải</t>
  </si>
  <si>
    <t>Sân tường rào, nhà vệ sinh, nhà để xe, chống thấm phòng làm việc UBND thành phố Nha Trang</t>
  </si>
  <si>
    <t>Hệ thống thoát nước hẻm Hương Điền, phường Phước Hải</t>
  </si>
  <si>
    <t>UBND phường Vĩnh Trường</t>
  </si>
  <si>
    <t>Hệ thống mương thoát nước tổ 5 Trường Sơn, phường Vĩnh Trường</t>
  </si>
  <si>
    <t>Hệ thống mương thoát nước đường Tân Lộc, phường Vĩnh Trường</t>
  </si>
  <si>
    <t>Hệ thống mương thoát nước Phan Long, phường Vĩnh Trường</t>
  </si>
  <si>
    <t>Hệ thống thoát nước hẻm Tân An</t>
  </si>
  <si>
    <t>Hệ thống mương thoát nước tổ 4 Trường Sơn, phường Vĩnh Trường</t>
  </si>
  <si>
    <t>Thoát nước hẻm 46 Lê Thánh Tôn, tổ 14 phường Lộc Thọ</t>
  </si>
  <si>
    <t>Nâng cấp cải tạo đường bê tông nghĩa trang Phước Đồng</t>
  </si>
  <si>
    <t>UBND xã Vĩnh Hiệp</t>
  </si>
  <si>
    <t>Nâng cấp, sửa chữa trụ sở làm việc UBND xã Vĩnh Hiệp - HM: Sửa chữa, cải tạo, XDM 2 phòng làm việc, mở rộng văn phòng bộ phận tiếp nhận và trả kết quả</t>
  </si>
  <si>
    <t>UBND xã Vĩnh Thạnh</t>
  </si>
  <si>
    <t>Nâng cấp, sửa chữa trụ sở làm việc UBND xã Vĩnh Thạnh - HM: Xây dựng, cải tạo hội trường, nhà vệ sinh, sân nền</t>
  </si>
  <si>
    <t>Hệ thống thoát nước dọc đường trung tâm xã Vĩnh Thạnh (đoạn trước nhà ông Lê Văn Khánh Phú Bình)</t>
  </si>
  <si>
    <t>Thoát nước hẻm bê tông thuộc tổ 8, tổ 9 thôn Phú Thạnh, xã Vĩnh Thạnh</t>
  </si>
  <si>
    <t>UBND xã Phước Đồng</t>
  </si>
  <si>
    <t xml:space="preserve">Nâng cấp, sửa chữa trụ sở làm việc UBND xã Phước Đồng - HM: Sân nền, mái vòm, nhà để xe </t>
  </si>
  <si>
    <t>Trung tâm văn hóa thể thao xã Phước Đồng - Hạng mục: Cổng tường rào, sân bê tông, thiết bị, cây xanh và nguồn điện 03 pha</t>
  </si>
  <si>
    <t>Hệ thống điện chiếu sáng công cộng xã Phước Đồng năm 2016</t>
  </si>
  <si>
    <t>UBND xã Vĩnh Phương</t>
  </si>
  <si>
    <t>Hệ thống mương thoát nước đường Gò Đa, xã Vĩnh Phương</t>
  </si>
  <si>
    <t>Hệ thống mương thoát nước đường Xuân Phong, xã Vĩnh Phương</t>
  </si>
  <si>
    <t>UBND xã Vĩnh Ngọc</t>
  </si>
  <si>
    <t>Mương thoát nước dân sinh từ khu dân cư Vĩnh Điềm Trung đến Đình Phú Nông, xã Vĩnh Ngọc</t>
  </si>
  <si>
    <t>UBND xã Vĩnh Trung</t>
  </si>
  <si>
    <t>Kè chống sạt lở đường Xóm Gò và đường từ trung tâm xã ra đường 23/10, xã Vĩnh Trung</t>
  </si>
  <si>
    <t>Vốn chuyển quyền sử dụng đất 2014 chuyển nguồn</t>
  </si>
  <si>
    <t>Nâng cấp đường Nguyễn Thái Học (đoạn cuối), phường Vạn Thạnh</t>
  </si>
  <si>
    <t>Nâng cấp hẻm xí nghiệp Dược, phường Vĩnh Hòa</t>
  </si>
  <si>
    <t>LBT đường Dương Hiến Quyền đoạn tổ 8 Ba Làng, phường Vĩnh Hòa</t>
  </si>
  <si>
    <t>LBT hẻm số 1 Lê Nghị, phường Vĩnh Hòa</t>
  </si>
  <si>
    <t>Đường Bùi Cẩm Hổ (đoạn từ Ba Làng  đoạn từ hẻm số 4 tổ 9 phường Vĩnh Hòa)</t>
  </si>
  <si>
    <t>LBT và hệ thống thoát nước hẻm số 9 Phước Long</t>
  </si>
  <si>
    <t>UBND phường Xương Huân</t>
  </si>
  <si>
    <t>Nâng cấp hẻm 32 Hàn Thuyên, phường Xương Huân</t>
  </si>
  <si>
    <t>Nâng cấp hẻm 103 đường 23/10, phường Phương Sơn</t>
  </si>
  <si>
    <t>Đường thôn Phước Điền đi nhà ông Khao, xã Phước Đồng</t>
  </si>
  <si>
    <t>Đường thôn Phước Hạ đi nhà ông Lụa, xã Phước Đồng</t>
  </si>
  <si>
    <t>Đường thôn Phước Trung đi nhà ông Tấn, xã Phước Đồng</t>
  </si>
  <si>
    <t>Đường thôn Phước Sơn đi doanh nghiệp Huy Quang, xã Phước Đồng</t>
  </si>
  <si>
    <t>Đường thôn Phước Thủy đi nhà ông Tồn, xã Phước Đồng</t>
  </si>
  <si>
    <t>Đường thôn Phước Thủy đi nhà bà Phương, xã Phước Đồng</t>
  </si>
  <si>
    <t>UBND xã Vĩnh Lương</t>
  </si>
  <si>
    <t>Cụm đường ngõ xóm thôn Lương Sơn 1, xã Vĩnh Lương</t>
  </si>
  <si>
    <t>Cụm đường ngõ xóm thôn Lương Sơn 3, xã Vĩnh Lương</t>
  </si>
  <si>
    <t>Cụm đường ngõ xóm thôn Lương Hòa, xã Vĩnh Lương</t>
  </si>
  <si>
    <t>Cụm đường ngõ xóm thôn Xuân Lạc 1 năm 2016, xã Vĩnh Ngọc</t>
  </si>
  <si>
    <t>Cụm đường ngõ xóm thôn Hòn Nghê 2 năm 2016, xã Vĩnh Ngọc</t>
  </si>
  <si>
    <t>Cụm đường ngõ xóm thôn Ngọc Hội năm 2016, xã Vĩnh Ngọc</t>
  </si>
  <si>
    <t>Xây dựng đường nội đồng thôn Xuân Lạc</t>
  </si>
  <si>
    <t>Nâng cấp đường từ đường tổ 03 Phú Trung đến bà Nguyễn Thị Khiết, xã Vĩnh Thạnh</t>
  </si>
  <si>
    <t>Nâng cấp đường Phú Trung đến nhà Ông Phạm Văn Hưng tổ 03 Phú Trung, xã Vĩnh Thạnh</t>
  </si>
  <si>
    <t>Nâng cấp cụm hẻm tổ 1 thôn Phú Bình</t>
  </si>
  <si>
    <t>Nâng cấp đường tổ 4, tổ 5 thôn Phú Trung 2, xã Vĩnh Thạnh</t>
  </si>
  <si>
    <t>Nâng cấp cụm hẻm tổ 3, tổ 5 thôn Phú Trung, xã Vĩnh Thạnh</t>
  </si>
  <si>
    <t>Đường liên xã Vĩnh Thạnh - Vĩnh Hiệp (đoạn qua bệnh viện giao thông vận tải)</t>
  </si>
  <si>
    <t>Nâng cấp, cải tạo mở rộng đường liên tổ 11,12, 17 Vĩnh Điềm Thượng, xã Vĩnh Hiệp</t>
  </si>
  <si>
    <t>Nâng cấp Hương Lộ Ngọc Hiệp</t>
  </si>
  <si>
    <t xml:space="preserve">Đường Hoàng Hoa Thám </t>
  </si>
  <si>
    <t>Kè núi sạn khu vực Trường Phúc (đoạn 1)</t>
  </si>
  <si>
    <t>Cải tạo hệ thống thoát nước đường Nguyễn Tất Thành (đoạn từ cầu Bình Tân đến KDL giải trí Nha Trang)</t>
  </si>
  <si>
    <t>Trường Mầm Non Vĩnh Ngọc</t>
  </si>
  <si>
    <t>II.1.1</t>
  </si>
  <si>
    <t>II.1.2</t>
  </si>
  <si>
    <t>Nâng cấp Hạ tầng kỹ thuật</t>
  </si>
  <si>
    <t>Mạng đường phường Vĩnh Hải</t>
  </si>
  <si>
    <t>Đường Đoàn Trần Nghiệp</t>
  </si>
  <si>
    <t>Trường MN 20/10 - HM: Phòng chức năng</t>
  </si>
  <si>
    <t>Trường MN Hồng Chiêm - HM: Nhà đa năng</t>
  </si>
  <si>
    <t>Trường Mầm Non Ngọc Hiệp</t>
  </si>
  <si>
    <t>Trường THCS Nguyễn Công Trứ - Hạng mục: Xây dựng mới 6 phòng học, nhà vệ sinh</t>
  </si>
  <si>
    <t>Trường MN Vĩnh Thọ (điểm phụ)  - HM: Sửa chữa 03 phòng học</t>
  </si>
  <si>
    <t>Trường MN Vĩnh Phương 1 (điểm Xuân Phú) - HM:  Xây dựng tường rào, sân, nhà vệ sinh, sửa chữa 02 phòng học</t>
  </si>
  <si>
    <t>Trường MN 8/3 - HM:  Nâng cấp, cải tạo, sửa chữa bếp, nhà vệ sinh, sân nền</t>
  </si>
  <si>
    <t>Trường TH Vĩnh Hòa 2 - HM: Nâng cấp, cải tạo, mở rộng nhà vệ sinh</t>
  </si>
  <si>
    <t>Trường TH Phương Sơn - HM: Cải tạo, mở rộng nhà vệ sinh điểm phụ; Sửa chữa, nâng cấp nhà vệ sinh điểm chính</t>
  </si>
  <si>
    <t>Trường TH Xương Huân 2 - HM: Nhà nhà vệ sinh</t>
  </si>
  <si>
    <t>Trường TH Vĩnh Hiệp (điểm chính) - HM:  Nhà nhà vệ sinh</t>
  </si>
  <si>
    <t>Trường TH Vĩnh Phước 2 (điểm phụ) - HM: Cải tạo 12 phòng học, nhà nhà vệ sinh, tường rào</t>
  </si>
  <si>
    <t>Trường TH Ngọc Hiệp (điểm chính) - HM: Sơn nước, trần, nền, cửa</t>
  </si>
  <si>
    <t>Trường MN Ngọc Hiệp (điểm Ngọc Sơn) - HM: Sân, tường rào, sửa chữa 02 phòng học</t>
  </si>
  <si>
    <t>Trường TH Vĩnh Hòa 1 - HM: Nhà hiệu bộ, nhà vệ sinh</t>
  </si>
  <si>
    <t>Trường MN Vĩnh Ngọc (điểm chính) 
Hạng mục: Xây dựng mới 03 phòng học</t>
  </si>
  <si>
    <t>Trường tiểu học Vạn Thắng</t>
  </si>
  <si>
    <t>Trường Mầm Non Vĩnh Hòa (điểm phụ)</t>
  </si>
  <si>
    <t>Trường MN Sao Biển</t>
  </si>
  <si>
    <t>Trường THCS Âu Cơ</t>
  </si>
  <si>
    <t>Khối lượng thực
hiện 6 tháng</t>
  </si>
  <si>
    <t>Ước khối lượng
và  điều chỉnh
kế hoạch 2016</t>
  </si>
  <si>
    <t>Đề nghị tăng,
giảm KH</t>
  </si>
  <si>
    <t>Cơ sở hạ tầng khu dân cư 32-33 Vĩnh Thọ</t>
  </si>
  <si>
    <t>Nâng cấp đường Nguyễn Thị Định (số 1 đến số 157)</t>
  </si>
  <si>
    <t>Nâng cấp đường Nguyễn Thị Định (Phước Tín)</t>
  </si>
  <si>
    <t xml:space="preserve">Nâng cấp đường Cao Thắng </t>
  </si>
  <si>
    <t>Nâng cấp đường Lý Nam Đế (giai đoạn 1)</t>
  </si>
  <si>
    <t>Đường Quãng Đức, phường Vĩnh Hòa</t>
  </si>
  <si>
    <t>Nâng cấp đường Ba Làng (Giai đoạn 2)</t>
  </si>
  <si>
    <t>Đường Nguyễn Chích (mương thoát lũ đến đường 2/4)</t>
  </si>
  <si>
    <t>Nâng cấp đường Nguyễn Khắc Viện</t>
  </si>
  <si>
    <t>Đường Lê Văn Huân (đoạn còn lại), phường Vĩnh Hòa</t>
  </si>
  <si>
    <t>Nâng cấp, mở rộng đường Cao Văn Bé, phường Vĩnh Phước</t>
  </si>
  <si>
    <t>Đường liên thôn Lương Hòa từ cầu bà Hiền đến khu sản xuất nông nghiệp Lỗ Lươn, (giai đoạn 2)</t>
  </si>
  <si>
    <t>Sân bóng đá xã Vĩnh Lương</t>
  </si>
  <si>
    <t>Đường số 2, xã Vĩnh Lương</t>
  </si>
  <si>
    <t>BỔ SUNG CÓ MỤC TIÊU NGÂN SÁCH CẤP XÃ</t>
  </si>
  <si>
    <t>CHI SỰ NGHIỆP</t>
  </si>
  <si>
    <t>Ước khối lượng và điều chỉnh kế hoạch 2016</t>
  </si>
  <si>
    <t xml:space="preserve">Vốn xây dựng cơ bản tập trung </t>
  </si>
  <si>
    <t xml:space="preserve"> Chi từ ngân sách thành phố</t>
  </si>
  <si>
    <t>I.1a</t>
  </si>
  <si>
    <t>I.1b</t>
  </si>
  <si>
    <t>I.2a</t>
  </si>
  <si>
    <t>I.2b</t>
  </si>
  <si>
    <t>III</t>
  </si>
  <si>
    <t>IV</t>
  </si>
  <si>
    <t>V</t>
  </si>
  <si>
    <t xml:space="preserve">NGUỒN TĂNG THU TIỀN SỬ DỤNG ĐẤT NĂM 2015 BỔ SUNG TRONG NĂM 2016 (NGHỊ QUYẾT 02/NQ-HĐND NGÀY 08/4/2016 CỦA HỘI ĐỒNG NHÂN DÂN THÀNH PHỐ) </t>
  </si>
  <si>
    <t>KẾ HOẠCH 2016</t>
  </si>
  <si>
    <t xml:space="preserve">ĐIỀU CHỈNH KẾ HOẠCH NĂM 2016 </t>
  </si>
  <si>
    <t xml:space="preserve">TỔNG CỘNG </t>
  </si>
  <si>
    <t xml:space="preserve">NGUỒN XÂY DỰNG CƠ BẢN TẬP TRUNG </t>
  </si>
  <si>
    <t>PHÂN BỔ ĐỊNH KỲ HÀNG NĂM THEO NGHỊ QUYẾT 16/NQ-HĐND</t>
  </si>
  <si>
    <t xml:space="preserve">NGUỒN CHUYỂN QUYỀN SỬ DỤNG ĐẤT </t>
  </si>
  <si>
    <t>NÂNG CẤP HẺM NỘI THỊ</t>
  </si>
  <si>
    <t>HỖ TRỢ THỰC HIỆN CHƯƠNG TRÌNH XÂY DỰNG NÔNG THÔN MỚI</t>
  </si>
  <si>
    <t>(Ban hành kèm theo Nghị quyết số 79 /NQ-HĐND, ngày 18/8/2016 của Hội đồng nhân dân thành phố Nha Trang)</t>
  </si>
  <si>
    <t xml:space="preserve">KẾ HOẠCH ĐÃ THÔNG QUA HĐND NĂM 2016 </t>
  </si>
  <si>
    <t>TĂNG - GIẢM</t>
  </si>
  <si>
    <t xml:space="preserve">GIẢM </t>
  </si>
  <si>
    <t xml:space="preserve">NGUỒN NGÂN SÁCH THÀNH PHỐ NĂM 2015 CHUYỂN SÁNG NĂM 2016 </t>
  </si>
  <si>
    <t xml:space="preserve">VỐN CHUYỂN QUYỀN SỬ DỤNG ĐẤT NĂM 2014 CHUYỂN NGUỒN </t>
  </si>
  <si>
    <t>THỰC HIỆN ĐẦU TƯ</t>
  </si>
  <si>
    <t xml:space="preserve">NÂNG CẤP HẺM NỘI THỊ </t>
  </si>
  <si>
    <t xml:space="preserve">ĐƯỜNG GIAO THÔNG NÔNG THÔN THEO CHƯƠNG TRÌNH XÂY DỰNG NÔNG THÔN MỚI </t>
  </si>
  <si>
    <t xml:space="preserve">NGUỒN KẾT DƯ NGÂN SÁCH THÀNH PHỐ NĂM 2014 </t>
  </si>
  <si>
    <t xml:space="preserve">SỰ NGHIỆP GIÁO DỤC </t>
  </si>
  <si>
    <t>SỰ NGHIỆP GIAO THÔNG</t>
  </si>
  <si>
    <t xml:space="preserve">SỰ NGHIỆP KHÁC </t>
  </si>
  <si>
    <t>SỰ NGHIỆP THỊ CHÍNH</t>
  </si>
  <si>
    <t xml:space="preserve">SỰ NGHIỆP KINH TẾ </t>
  </si>
  <si>
    <t>SỰ NGHIỆP MÔI TRƯỜNG</t>
  </si>
  <si>
    <t xml:space="preserve">KẾ HOẠCH ĐIỀU CHỈNH </t>
  </si>
  <si>
    <t xml:space="preserve">NGUỒN TĂNG THU TIỀN SỬ DỤNG ĐẤT NĂM 2015 (THÔNG QUA KẾ HOẠCH ĐẦU NĂM 2016) </t>
  </si>
  <si>
    <t xml:space="preserve">THỰC HIỆN TRONG NĂM 2016 </t>
  </si>
  <si>
    <t xml:space="preserve">NGUỒN TĂNG THU TIỀN SỬ DỤNG ĐẤT NĂM 2015 DỰ KIẾN THỰC HIỆN TRONG NĂM 2017 (CHƯA ĐỦ ĐIỀU KIỆN THANH TOÁN TRONG NĂM 2016) </t>
  </si>
  <si>
    <t xml:space="preserve">NGUỒN TĂNG THU TIỀN SỬ DỤNG ĐẤT NĂM 2015 BỔ SUNG TRONG NĂM 2016 (NGHỊ QUYẾT 02/NQ-HĐND NGÀY 08/4/2016 CỦA HĐND THÀNH PHỐ) </t>
  </si>
  <si>
    <t xml:space="preserve">CHI TỪ NGÂN SÁCH THÀNH PHỐ </t>
  </si>
  <si>
    <t>NGUỒN TĂNG THU TIỀN SỬ DỤNG ĐẤT NĂM 2015 DỰ KIẾN THỰC HIỆN TRONG NĂM 2017 (CHƯA ĐỦ ĐIỀU KIỆN THANH TOÁN TRONG NĂM 2016)</t>
  </si>
  <si>
    <t>(Danh mục dự án đã được Hội đồng nhân dân thành phố thông qua tại Nghị quyết 02/NQ-HĐND, ngày 08/4/2016 chưa đủ điều kiện thanh toán trong năm 2016 - Dự kiến chuyển sang năm 2017)</t>
  </si>
  <si>
    <t>KẾ HOẠCH ĐẦU TƯ TỪ NGUỒN TĂNG THU TIỀN SỬ DỤNG ĐẤT NĂM 2015
(DỰ KIẾN THỰC HIỆN NĂM 2017)</t>
  </si>
  <si>
    <t>NGUỒN TĂNG THU TIỀN SỬ DỤNG ĐẤT NĂM 2015</t>
  </si>
  <si>
    <t>HỖ TRỢ CHƯƠNG TRÌNH XÂY DỰNG NÔNG THÔN MỚI</t>
  </si>
  <si>
    <t>CÁC CÔNG TRÌNH BỨC XÚC</t>
  </si>
  <si>
    <t xml:space="preserve">NGUỒN TĂNG THU TIỀN SỬ DỤNG ĐẤT NĂM 2015 BỔ SUNG TRONG NĂM 2016 </t>
  </si>
  <si>
    <t xml:space="preserve">CÔNG TRÌNH DÂN DỤNG </t>
  </si>
  <si>
    <t xml:space="preserve">CÔNG TRÌNH KHÁC </t>
  </si>
  <si>
    <t>(Ban hành kèm theo Nghị quyết số 79/NQ-HĐND, ngày 18/ 8/2016 của Hội đồng nhân dân thành phố Nha Trang)</t>
  </si>
  <si>
    <t>KẾ HOẠCH ĐÃ THÔNG QUA HĐND (NQ 02/NQ-HĐND, NGÀY 08/4/2016)</t>
  </si>
  <si>
    <t>BỔ SUNG CÓ MỤC TIÊU NGÂN SÁCH XÃ</t>
  </si>
  <si>
    <t>PL 02A</t>
  </si>
  <si>
    <t>NGUỒN TĂNG THU TIỀN SỬ DỤNG ĐẤT (NGHỊ QUYẾT 02/NQ-HĐND, NGÀY 08/4/2016 CỦA HD9ND THÀNH PHỐ)</t>
  </si>
  <si>
    <t>Nguồn kết dư ngân sách thành phố năm 2014</t>
  </si>
  <si>
    <t>II.2.1</t>
  </si>
  <si>
    <t>Sự nghiệp Giáo dục và đào tạo</t>
  </si>
  <si>
    <t>Trường TH Phước Long 2 (điểm chính - HM: Cổng, tường rào, nhà vệ sinh, Sơn sửa phòng học)</t>
  </si>
  <si>
    <t>Trường TH Vĩnh Nguyên 2 - HM: Hội trường, cổng, tường rào, sơn sửa phòng học</t>
  </si>
  <si>
    <t>Trường TH Phước Đồng (điểm Phước Thượng) - HM: Cổng, tường rào, nhà vệ sinh, sơn sửa phòng học</t>
  </si>
  <si>
    <t>Trường TH Vĩnh Hải 1 - HM: Cải tạo sửa chữa hệ thống điện, trần nhựa, mái và sơn sửa các khối lớp học</t>
  </si>
  <si>
    <t>Trường TH Vĩnh Phương 1 - HM: Nhà vệ sinh</t>
  </si>
  <si>
    <t>Trường TH Phước Tân 2 - HM: Mái, sơn sửa phòng học</t>
  </si>
  <si>
    <t>Trường TH Vạn Thắng - HM: Trần, mái, nhà vệ sinh</t>
  </si>
  <si>
    <t>Trường THCS Bạch Đằng - HM: Nhà vệ sinh</t>
  </si>
  <si>
    <t>Trường MN Vĩnh Hiệp (Vĩnh Điềm Trung)  - HM: Sửa chữa phòng học, tường rào, sân</t>
  </si>
  <si>
    <t>Trường MN Vĩnh Thạnh (điểm Phú Trung) - HM: XDM cổng, tường rào, sân bê tông</t>
  </si>
  <si>
    <t>Trường TH Vĩnh Phương 2 - HM: Nâng cấp, mở rộng nhà vệ sinh</t>
  </si>
  <si>
    <t>Trường TH Phước Thịnh - HM: Nhà nhà vệ sinh</t>
  </si>
  <si>
    <t>Sân tường rào trường Mẫu Giáo Phương Sơn</t>
  </si>
  <si>
    <t>II.2.2</t>
  </si>
  <si>
    <t xml:space="preserve">Sự nghiệp Giao thông </t>
  </si>
  <si>
    <t>Đường thôn Xuân Phong từ nhà ông Hỷ đến nhà ông Nhựt, xã Vĩnh Phương</t>
  </si>
  <si>
    <t>Đường thôn Xuân Phú từ nhà ông Thống đến nhà bà Phước, xã Vĩnh Phương</t>
  </si>
  <si>
    <t>Đường thôn Tây từ nhà ông Khánh đến nhà bà Thảo, xã Vĩnh Phương</t>
  </si>
  <si>
    <t>Đường thôn Đắc Lộc 2 từ nhà bà Sang đến nhà bà Nhân, xã Vĩnh Phương</t>
  </si>
  <si>
    <t>Đường thôn Trung từ nhà bà Tuyết đến nhà ông Khoa , xã Vĩnh Phương</t>
  </si>
  <si>
    <t>Đường thôn Tân Thành từ nhà ông Lễ đến nhà ông Trang, xã Vĩnh Phương</t>
  </si>
  <si>
    <t>Đường thôn Liên Thành từ nhà ông Điền đến nhà ông Hưng, xã Vĩnh Phương</t>
  </si>
  <si>
    <t>Đường thôn Vĩnh Thành từ nhà ông Phương đến nhà ông Hà, xã Vĩnh Phương</t>
  </si>
  <si>
    <t>Đường thôn Phước Điền đi nhà ông Tài, xã Phước Đồng</t>
  </si>
  <si>
    <t>Đường thôn Phước Điền đi nhà ông Tân, xã Phước Đồng</t>
  </si>
  <si>
    <t>Đường thôn Phước Điền đi nhà ông Quang, xã Phước Đồng</t>
  </si>
  <si>
    <t>Đường thôn Phước Điền đi nhà bà Trọng, xã Phước Đồng</t>
  </si>
  <si>
    <t>Đường thôn Phước Điền đi nhà bà Hường, xã Phước Đồng</t>
  </si>
  <si>
    <t>Đường thôn Phước Lộc đi nhà ông Lê A, xã Phước Đồng</t>
  </si>
  <si>
    <t>Đường thôn Phước Tân đi nhà ông Lãng, xã Phước Đồng</t>
  </si>
  <si>
    <t>Đường thôn Phước Lộc đi nhà ông Du, xã Phước Đồng</t>
  </si>
  <si>
    <t>Cụm đường ngõ xóm thôn Xuân Lạc 2 năm 2016, xã Vĩnh Ngọc</t>
  </si>
  <si>
    <t>Cụm đường ngõ xóm thôn Xuân Ngọc năm 2016, xã Vĩnh Ngọc</t>
  </si>
  <si>
    <t>Cụm đường ngõ Xóm thôn Văn Đăng 3, xã Vĩnh Lương</t>
  </si>
  <si>
    <t>Cụm đường ngõ xóm thôn Võ Tánh 2, xã Vĩnh Lương</t>
  </si>
  <si>
    <t>Cụm đường ngõ xóm thôn Lương Sơn 2, xã Vĩnh Lương</t>
  </si>
  <si>
    <t>Cụm đường ngõ xóm thôn Cát Lợi, xã Vĩnh Lương</t>
  </si>
  <si>
    <t>Cụm đường Ngõ Xóm thôn Văn Đăng 1, xã Vĩnh Lương</t>
  </si>
  <si>
    <t>Cụm đường Ngõ Xóm thôn Văn Đăng 2, xã Vĩnh Lương</t>
  </si>
  <si>
    <t>Cụm đường ngõ xóm thôn Võ Tánh 1, xã Vĩnh Lương</t>
  </si>
  <si>
    <t>Nâng cấp đường từ đường Cầu bè đến Ông Huỳnh Nhường tổ 01 Phú Vinh, xã Vĩnh Thạnh</t>
  </si>
  <si>
    <t>LBT hẻm 47 nối dài Nguyễn Chích</t>
  </si>
  <si>
    <t>LBT hẻm 47 Mai Xuân Thưởng, phường Vĩnh Hòa</t>
  </si>
  <si>
    <t>LBT hẻm số 4 nối công ty bông, phường Vĩnh Hòa</t>
  </si>
  <si>
    <t>LBT hẻm 11 tổ 12 Hòa Trung, phường Vĩnh Hòa</t>
  </si>
  <si>
    <t>LBT hẻm 50 Ba Làng đoạn còn lại, phường Vĩnh Hòa</t>
  </si>
  <si>
    <t>UBND phường Phương Sài</t>
  </si>
  <si>
    <t>LBT hẻm 104 Phương Sài</t>
  </si>
  <si>
    <t>Nâng cấp hẻm 17, 35 Phước Long</t>
  </si>
  <si>
    <t>Nâng cấp các tuyến hẻm khu gia đình H180 kho 662, phường Vĩnh Nguyên</t>
  </si>
  <si>
    <t>Hẻm 22 Cao Bá Quát</t>
  </si>
  <si>
    <t>Nâng cấp sửa chữa cụm hẻm Quốc Tuấn và máy nước</t>
  </si>
  <si>
    <t>Cải tạo vỉa hè đường Bạch Đằng đoạn từ đường Ngô Gia Tự đến đường Tô Hiến Thành</t>
  </si>
  <si>
    <t>Cải tạo vỉa hè đường Đống Đa</t>
  </si>
  <si>
    <t>II.2.3</t>
  </si>
  <si>
    <t>Sự nghiệp khác</t>
  </si>
  <si>
    <t>II.2.3.1</t>
  </si>
  <si>
    <t>Sự nghiệp thị chính</t>
  </si>
  <si>
    <t>Sửa chữa thống điện chiếu sáng công cộng phường Phương Sơn năm 2016</t>
  </si>
  <si>
    <t>UBND phường Vĩnh Hải</t>
  </si>
  <si>
    <t>Nâng cấp, cải tạo hệ thống điện chiếu sáng phường Vĩnh Hải năm 2016</t>
  </si>
  <si>
    <t>Nâng cấp, cải tạo hệ thống điện chiếu sáng phường Vĩnh Phước năm 2016</t>
  </si>
  <si>
    <t>Nâng cấp, cải tạo hệ thống điện chiếu sáng công cộng xã Vĩnh Thạnh năm 2016</t>
  </si>
  <si>
    <t>Nâng cấp, cải tạo hệ thống điện chiếu sáng công cộng xã Vĩnh Trung năm 2016</t>
  </si>
  <si>
    <t>Nâng cấp, cải tạo hệ thống điện chiếu sáng công cộng xã Vĩnh Ngọc năm 2016</t>
  </si>
  <si>
    <t>Nâng cấp, cải tạo hệ thống điện chiếu sáng công cộng xã Vĩnh Phương  năm 2016</t>
  </si>
  <si>
    <t>Nâng cấp, cải tạo hệ thống điếu chiếu sáng xã Vĩnh Hiệp năm 2016</t>
  </si>
  <si>
    <t>Nâng cấp, Sửa chữa hệ thống điện chiếu sáng phường Ngọc Hiệp năm 2016</t>
  </si>
  <si>
    <t>II.2.3.2</t>
  </si>
  <si>
    <t>Sự nghiệp kinh tế</t>
  </si>
  <si>
    <t>Cải tạo, sửa chữa trụ sở làm việc UBND phường Phước Hải - HM: Nhà vệ sinh</t>
  </si>
  <si>
    <t>Kho chứa vật chất huấn luyện</t>
  </si>
  <si>
    <t>Cải tạo, sửa chữa chợ Vĩnh Hải</t>
  </si>
  <si>
    <t>II.2.3.3</t>
  </si>
  <si>
    <t>Sự nghiệp môi trường</t>
  </si>
  <si>
    <t>Sửa chữa, cải tạo, nạo vét hệ thống thoát nước hẻm 74 Trần Phú, phường Vĩnh Nguyên</t>
  </si>
  <si>
    <t>Sửa chữa, cải tạo, nạo vét hệ thống thoát nước khu A2 đường B3 thôn Vĩnh Thành, xã Vĩnh Phương</t>
  </si>
  <si>
    <t>III.1</t>
  </si>
  <si>
    <t>Chi đầu tư</t>
  </si>
  <si>
    <t>Bồi thường giải tỏa</t>
  </si>
  <si>
    <t>Chuẩn bị đầu tư</t>
  </si>
  <si>
    <t>III.2</t>
  </si>
  <si>
    <t>Chi sự nghiệp</t>
  </si>
  <si>
    <t xml:space="preserve">THCS Lam Sơn - HM: Sơn sửa cửa, chống mối, sửa chữa mái </t>
  </si>
  <si>
    <t xml:space="preserve">TH Vĩnh Hòa 2 - HM: Cải tạo, sửa chữa phòng học, XDM một đoạn tường rào </t>
  </si>
  <si>
    <t xml:space="preserve">TH Vĩnh Ngọc (điểm Đất Tiến) - HM: Cải tạo, sửa chữa khối lớp học, nâng cấp, mở rộng nhà vệ sinh </t>
  </si>
  <si>
    <t>THCS Nguyễn Khuyến - HM: Sơn sửa phòng học, sửa chữa phòng học</t>
  </si>
  <si>
    <t>THCS Lương Thế Vinh - HM: S/c phòng học, nâng cấp, cải tạo cổng tường rào, XDM mương thoát nước trước cổng trường</t>
  </si>
  <si>
    <t>Mầm non Vĩnh Trung - HM: Nâng cấp, cải tạo cổng tường rào</t>
  </si>
  <si>
    <t>TH Vĩnh Nguyên 2: Sửa chữa mái, trần cổng tường rào, sơn sửa phòng học</t>
  </si>
  <si>
    <t>THCS Thái Nguyên - HM: LBT sân ( phần diện tích đất trống), cải tạo, sửa chữa mái dãy nhà D</t>
  </si>
  <si>
    <t>Trường tiểu học Vĩnh Phước 1</t>
  </si>
  <si>
    <t xml:space="preserve">Sự nghiệp giao thông </t>
  </si>
  <si>
    <t>Duy tu, sửa chữa đường Ngô Đến</t>
  </si>
  <si>
    <t>Duy tu, sửa chữa đường Phước Long, Trường Sơn, Võ Thị Sáu, Hoàng Sa</t>
  </si>
  <si>
    <t>Lắp đặt biển báo, nạo vét khơi thông dòng chảy khắc phục hậu quả lụt bảo 2015</t>
  </si>
  <si>
    <t>Duy tu sửa chữa san gạt lu lèn, bù phụ, vá nhựa mạng đường các xã, phường thành phố Nha Trang năm 2016</t>
  </si>
  <si>
    <t>Duy tu sửa chữa đường vào xã Vĩnh Thái đoạn từ UBND xã Vĩnh Thái đến đình Thủy Tú</t>
  </si>
  <si>
    <t>Duy tu, sửa chữa những đoạn hư hỏng nặng đường Phước Toàn, xã Phước Đồng</t>
  </si>
  <si>
    <t>Duy tu, sửa chữa đường Núi Sạn, phường Vĩnh Hải</t>
  </si>
  <si>
    <t>Duy tu, sửa chữa đường Lương Định Của</t>
  </si>
  <si>
    <t>Nâng cấp mặt đường bê tông nhựa các tuyến đường thành phố</t>
  </si>
  <si>
    <t>Nâng cấp đường Núi Một</t>
  </si>
  <si>
    <t>Duy tu, sửa chữa những vị trí hư hỏng của các tuyến hẻm trên địa bàn phường Phương Sài</t>
  </si>
  <si>
    <t>Nâng cấp, cải tạo hẻm 538 Lê Hồng Phong</t>
  </si>
  <si>
    <t>Sửa chữa khu liên cơ 30 Hoàng Hoa Thám</t>
  </si>
  <si>
    <t>Phòng Văn hóa &amp; Thông tin</t>
  </si>
  <si>
    <t>KH thông qua HĐND (NQ-08)</t>
  </si>
  <si>
    <t>Đề án đặt tên các tuyến đường chưa có tên trên địa bàn thành phố Nha Trang</t>
  </si>
  <si>
    <t>Nâng cấp nhà lồng, nhà bảo vệ chợ Phước Thái</t>
  </si>
  <si>
    <t>Cải tạo, sửa chữa phòng khách trụ sở làm việc Ban chỉ huy quân sự</t>
  </si>
  <si>
    <t>Bảo trì trụ sở UBND phường Phước Long - Hạng mục: Một cửa liên thông theo hướng hiện đại, sơn sửa trụ sở, cải tạo các nhà vệ sinh</t>
  </si>
  <si>
    <t>Điện chiếu sáng công cộng Quốc Lộ 1A đến trường bắn, xã Vĩnh Phương</t>
  </si>
  <si>
    <t>P GD-ĐT</t>
  </si>
  <si>
    <t>BQL Chợ 
Vĩnh Hải</t>
  </si>
  <si>
    <t>Phòng TC-KH</t>
  </si>
  <si>
    <t>BQL chợ Phước Thái</t>
  </si>
  <si>
    <t>Kế hoạch 2016</t>
  </si>
  <si>
    <t>A</t>
  </si>
  <si>
    <t>CHI ĐẦU TƯ</t>
  </si>
  <si>
    <t>Chi từ Ngân sách thành phố</t>
  </si>
  <si>
    <t>Lắp đặt trụ ăng ten truyền thanh</t>
  </si>
  <si>
    <t>Đài truyền thanh</t>
  </si>
  <si>
    <t>B</t>
  </si>
  <si>
    <t>(Kèm theo Nghị quyết số 79/NQ-HĐND ngày 18/8/2016 của Hội đồng nhân dân thành phố Nha Trang)</t>
  </si>
  <si>
    <t>GHI CHÚ</t>
  </si>
  <si>
    <t xml:space="preserve">NGUỒN NGÂN SÁCH THÀNH PHỐ NĂM 2015 CHUYỂN SANG NĂM 2016 </t>
  </si>
  <si>
    <t>NGUỒN ĐƯỢC PHÂN CẤP NĂM 2016 (NGHỊ QUYẾT 08/NQ-HĐND NGÀY 29/12/2015)</t>
  </si>
  <si>
    <t>NGUỒN NGÂN SÁCH THÀNH PHỐ NĂM 2015 CHUYỂN SANG NĂM 2016 (NGHỊ QUYẾT 08/NQ-HĐND NGÀY 29/12/2015)</t>
  </si>
  <si>
    <t xml:space="preserve">PHÁT SINH TRONG KỲ </t>
  </si>
  <si>
    <t>(Ban hành kèm theo Nghị quyết số 79/NQ-HĐND, ngày 18/8/2016 của Hội đồng nhân dân thành phố Nha Trang)</t>
  </si>
  <si>
    <t>DANH MỤC CÔNG TRÌNH</t>
  </si>
  <si>
    <t>CHỦ ĐẦU TƯ</t>
  </si>
  <si>
    <t>KẾ HOẠCH THÔNG QUA HĐND (NQ 08/NQ-HĐND)</t>
  </si>
  <si>
    <t xml:space="preserve">TĂNG - GIẢM </t>
  </si>
  <si>
    <t>TĂNG</t>
  </si>
  <si>
    <t xml:space="preserve">NGUỒN ĐƯỢC PHÂN CẤP CHO THÀNH PHỐ NĂM 2016 </t>
  </si>
  <si>
    <t>CHI TỪ NGÂN SÁCH THÀNH PHỐ</t>
  </si>
  <si>
    <t>VỐN XÂY DỰNG CƠ BẢN TẬP TRUNG</t>
  </si>
  <si>
    <t>GIAO THÔNG</t>
  </si>
  <si>
    <t>XÂY DỰNG TRỤ SỞ CƠ QUAN</t>
  </si>
  <si>
    <t>SỬA CHỮA, DUY TU, BẢO DƯỠNG TRỤ SỞ CƠ QUAN</t>
  </si>
  <si>
    <t>NÂNG CẤP, SỬA CHỮA CÔNG TRÌNH HẠ TẦNG</t>
  </si>
  <si>
    <t>CÔNG TRÌNH AN NINH QUỐC PHÒNG</t>
  </si>
  <si>
    <t xml:space="preserve">DUY TU, SỬA CHỮA CÔNG TRÌNH BỨC XÚC DÂN SINH (HỆ THỐNG THOÁT NƯỚC, ĐIỆN CƠ SỞ CÔNG CỘNG) </t>
  </si>
  <si>
    <t xml:space="preserve">VỐN CHUYỂN QUYỀN SỬ DỤNG ĐẤT </t>
  </si>
  <si>
    <t>GIÁO DỤC</t>
  </si>
  <si>
    <t xml:space="preserve">NÂNG CẤP. SỬA CHỮA CÔNG TRÌNH HẠ TẦNG </t>
  </si>
  <si>
    <t>CHUƯƠNG TRÌNH NÔNG THÔN MỚI</t>
  </si>
  <si>
    <t>THANH TOÁN NỢ CÔNG TRÌNH</t>
  </si>
  <si>
    <t xml:space="preserve">DUY TU, SỬA CHỮA, BẢO DƯỠNG CÁC PHÒNG HỌC VÀ NHÀ VỆ SINH </t>
  </si>
  <si>
    <t>CHUẨN BỊ ĐẦU TƯ</t>
  </si>
  <si>
    <t>THANH TOÁN CÔNG NỢ CÁC CÔNG TRÌNH ĐƯỢC PHÊ DUYỆT QUYẾT TOÁN VỐN ĐẦU TƯ DỰ ÁN HOÀN THÀNH</t>
  </si>
  <si>
    <t xml:space="preserve">VỐN XÂY DỰNG CƠ BẢN TẬP TRUNG </t>
  </si>
  <si>
    <t xml:space="preserve">NGUỒN TĂNG THU TIỀN SỬ DỤNG ĐẤT NĂM 2015 </t>
  </si>
  <si>
    <t>Trường TH Vĩnh Lương 1 (điểm Cát Lợi) - HM: Cải tạo dãy phòng học, sơn sửa khối hành chính, cổng, tường rào</t>
  </si>
  <si>
    <t>Trường TH Vĩnh Ngọc - HM: Nâng cấp bê tông sân trường, cổng, tường rào, nhà vệ sinh</t>
  </si>
  <si>
    <t>Trường THCS Trần Hưng Đạo - HM: Cải tạo, sửa chữa khối lớp học</t>
  </si>
  <si>
    <t>Trường TH Vĩnh Hiệp (điểm chính) - HM: Cải tạo, sửa chữa dãy phòng học số 2 ( 02 tầng với 14 phòng học)</t>
  </si>
  <si>
    <t>Trường THCS Nguyễn Viết Xuân - HM: Xây dựng mới cổng trường, sơn lại trường rào</t>
  </si>
  <si>
    <t>Duy tu, san gạt đường phía Tây Lê Hồng Phong</t>
  </si>
  <si>
    <t>QLĐT</t>
  </si>
  <si>
    <t>Đề án tổ chức giao thông (Cải tạo nút giao thông Phạm Văn Đồng - Mai Xuân Thưởng - Ba Làng)</t>
  </si>
  <si>
    <t>Nút giao thông Dã Tượng - Nguyễn Tri Phương - Nguyễn Lộ Trạch - Trường Sa</t>
  </si>
  <si>
    <t>Đề án nghiên cứu quy hoạch cây xanh, cảnh quan đường Lê Thánh Tôn</t>
  </si>
  <si>
    <t>Đèn tín hiệu giao thông nút giao đường 23/10 - Thủy Xưởng</t>
  </si>
  <si>
    <t>Bù nhựa mặt đường Hồng Bàng</t>
  </si>
  <si>
    <t>Chi từ ngân sách thành phố</t>
  </si>
  <si>
    <t>Giải ngân</t>
  </si>
  <si>
    <t>Tỷ lệ</t>
  </si>
  <si>
    <t>Giáo dục</t>
  </si>
  <si>
    <t>Trường tiểu học Phước Long 2 (điểm chính) - Hạng mục: Xây dựng mới 03 phòng học, hiệu bộ, nhà vệ sinh</t>
  </si>
  <si>
    <t>Thanh toán nợ</t>
  </si>
  <si>
    <t>Đường Ngô Gia Tự</t>
  </si>
  <si>
    <t>Nhà văn hóa Võ Cang, xã Vĩnh Trung</t>
  </si>
  <si>
    <t>Nâng cấp Hương lộ 45 đoạn từ trung tâm xã Vĩnh Trung đến đường 23/10</t>
  </si>
  <si>
    <t>Trường TH Tân Lập 2 - HM: Sửa chữa khối lớp 2,4 nhà vệ sinh, sân</t>
  </si>
  <si>
    <t>Trường TH Phương Sơn - HM: Cải tạo, sửa chữa 5 phòng học</t>
  </si>
  <si>
    <t>Trường THCS Nguyễn Viết Xuân</t>
  </si>
  <si>
    <t>Nền mặt đường 80% + HT thoát nước 100%</t>
  </si>
  <si>
    <t>1. Phường Phương Sơn</t>
  </si>
  <si>
    <t>Nâng cấp, cải tạo đường Hải Đức, phường Phương Sơn</t>
  </si>
  <si>
    <t>2. Phường Phước Hòa</t>
  </si>
  <si>
    <t>LBT và hệ thống thoát nước đường Hoàn Kiếm, phường Phước Hòa</t>
  </si>
  <si>
    <t>LBT và hệ thống thoát nước đường Chương Dương, phường Phước Hòa</t>
  </si>
  <si>
    <t>3.Phường Ngọc Hiệp</t>
  </si>
  <si>
    <t>Nâng cấp cụm hẻm tổ 12 Vĩnh Hội, phường Ngọc Hiệp</t>
  </si>
  <si>
    <t>Nâng cấp cụm hẻm tổ 01 Vĩnh Điềm</t>
  </si>
  <si>
    <t>1. Xã Vĩnh Phương</t>
  </si>
  <si>
    <t>Đường thôn Đắc Lộc 1 từ nhà bà Truyền đến nhà ông Minh, xã Vĩnh Phương</t>
  </si>
  <si>
    <t>Nâng cấp sửa chữa đường xóm Đình, thôn Trung</t>
  </si>
  <si>
    <t>Nâng cấp, sửa chữa đường thôn Tây</t>
  </si>
  <si>
    <t>Nâng cấp, sửa chữa đường Đắc Tân - Đắc Lộc 1</t>
  </si>
  <si>
    <t>2. Xã Phước Đồng</t>
  </si>
  <si>
    <t>Đường thôn Phước Điền đi nhà ông Cạnh, xã Phước Đồng</t>
  </si>
  <si>
    <t>3. Xã Vĩnh Hiệp</t>
  </si>
  <si>
    <t>Nâng cấp, cải tạo mở rộng đường liên tổ  4 Vĩnh Điềm Trung, xã Vĩnh Hiệp</t>
  </si>
  <si>
    <t>Nâng cấp, cải tạo mở rộng đường liên tổ 7, 9 Vĩnh Châu, xã Vĩnh Hiệp</t>
  </si>
  <si>
    <t>4. Xã Vĩnh Ngọc</t>
  </si>
  <si>
    <t>Nâng cấp đường Đình Phú Nông đoạn ông Châu đến nhà ông Sinh, xã Vĩnh Ngọc</t>
  </si>
  <si>
    <t>Cụm đường hẻm thôn Hòn Nghê, xã Vĩnh Ngọc</t>
  </si>
  <si>
    <t>5. Xã Vĩnh Thạnh</t>
  </si>
  <si>
    <t>Nâng cấp đường tổ 01, 03, tổ 04 đến nhà bà Nguyễn Thị Kim Loan Phú Vinh</t>
  </si>
  <si>
    <t>Nâng cấp đường từ cây gáo Phú Thạnh đến Nhà Ông Lê Thôi, xã Vĩnh Thạnh</t>
  </si>
  <si>
    <t>Nâng cấp đường và hệ thống thoát nước từ Hà Huy Tập đến Miếu Bà Phú Thạnh, xã Vĩnh Thạnh</t>
  </si>
  <si>
    <t>6. Xã Vĩnh Trung</t>
  </si>
  <si>
    <t>LBT đường liên xóm T4 nhà Ô Lại Bôn, xã Vĩnh Trung</t>
  </si>
  <si>
    <t>NSTP: 80%</t>
  </si>
  <si>
    <t>Bổ sung mục tiêu ngân sách cấp xã thực hiện Nghị quyết 05 của HĐND thành phố nâng cấp hẻm nội thị và đường GTNT theo chương trình xây dựng NTM</t>
  </si>
  <si>
    <t>Bổ sung có mục tiêu ngân sách cấp xã hỗ trợ thực hiện chương trình nông thôn mới</t>
  </si>
  <si>
    <t>Cơ sở Vật chất Văn hóa</t>
  </si>
  <si>
    <t>Sân vận động trung tâm xã Vĩnh Phương (giai đoạn 2)</t>
  </si>
  <si>
    <t>Nhà văn hóa thôn Phú Cường - Phú Thọ, xã Phước Đồng</t>
  </si>
  <si>
    <t>Nhà văn hóa thôn Phước Lộc, xã Phước Đồng</t>
  </si>
  <si>
    <t>Nhà văn hóa thôn Phước Sơn, xã Phước Đồng</t>
  </si>
  <si>
    <t>Nhà văn hóa thôn Phước Thượng, xã Phước Đồng</t>
  </si>
  <si>
    <t>Nhà văn hóa thể thao thôn Phú Nông Nam, xã Vĩnh Ngọc</t>
  </si>
  <si>
    <t>Nhà văn hóa thôn Phú Trung 2, xã Vĩnh Thạnh</t>
  </si>
  <si>
    <t>Thủy lợi</t>
  </si>
  <si>
    <t>Kênh mương đồng lớn thôn Đông (giai đoạn 2), xã Vĩnh Phương</t>
  </si>
  <si>
    <t>Kênh mương đồng ngoài thôn Đông (giai đoạn 2), xã Vĩnh Phương</t>
  </si>
  <si>
    <t>Kênh mương thôn Như Xuân (giai đoạn 2), xã Vĩnh Phương</t>
  </si>
  <si>
    <t>Kênh mương thôn Tây (giai đoạn 2), xã Vĩnh Phương</t>
  </si>
  <si>
    <t>Kênh mương thôn Trung (giai đoạn 2), xã Vĩnh Phương</t>
  </si>
  <si>
    <t>Mương tưới Cầu Hũm - Xuân lạc, xã Vĩnh Ngọc</t>
  </si>
  <si>
    <t>Tân Lập</t>
  </si>
  <si>
    <t>Hỗ trợ phần  NS Tỉnh cấp thiếu</t>
  </si>
  <si>
    <t>Ngọc Hiệp</t>
  </si>
  <si>
    <t>Vĩnh Hải</t>
  </si>
  <si>
    <t>II.1</t>
  </si>
  <si>
    <t>Cải tạo vỉa hè đường Nguyễn Trung Trực, phường Tân Lập</t>
  </si>
  <si>
    <t>Cải tạo vỉa hè đường Lạc Long Quân, phường Phước Tân</t>
  </si>
  <si>
    <t>Duy tu, sửa chữa đường từ Đất Lành đến đường Thủy Tú xã Vĩnh Thái</t>
  </si>
  <si>
    <t>Vĩnh Thái</t>
  </si>
  <si>
    <t>Cải tạo, sửa chữa nhà làm việc Hội cựu Thanh niên Xung phong thành phố</t>
  </si>
  <si>
    <t>Hội Cựu TNXP TP Nha Trang</t>
  </si>
  <si>
    <t>Nâng cấp, sửa chữa trụ sở Hội người mù thành phố</t>
  </si>
  <si>
    <t>Phòng LĐTB&amp;XH</t>
  </si>
  <si>
    <t>Dàn phao cảnh giới bãi tắm đường Trần Phú</t>
  </si>
  <si>
    <t>BQL Vịnh Nha Trang</t>
  </si>
  <si>
    <t>Sửa chữa tạm thời trụ sở làm việc Ban Quản Lý Vịnh Nha Trang</t>
  </si>
  <si>
    <t>Lắp đặt trạm cứu hộ tại phía Bắc thành phố Nha Trang</t>
  </si>
  <si>
    <t>Nâng cấp nhà vệ sinh tại Bến tàu Du lịch Cầu Đá Vĩnh Nguyên</t>
  </si>
  <si>
    <t>Cải tạo trụ sở cơ quan Thành Ủy</t>
  </si>
  <si>
    <t>Văn phòng
 Thành Ủy</t>
  </si>
  <si>
    <t>Phòng làm việc của Lãnh đạo HĐND nhiệm kỳ mới</t>
  </si>
  <si>
    <t>VP HĐND &amp; UBND TP</t>
  </si>
  <si>
    <t>Sửa chữa, bảo trì các hư hỏng tại tuyến công viên bờ biển đường Trần Phú</t>
  </si>
  <si>
    <t>Bổ sung hệ thống cấp nước sinh hoạt cho hộ dân khu tái định cư Tây chợ Hòn Rớ, xã Phước Đồng</t>
  </si>
  <si>
    <t>Mở rộng trạm trực để bố trí hệ thống truyền thanh</t>
  </si>
  <si>
    <t>Đội TNXK</t>
  </si>
  <si>
    <t>Đo đạc lập hồ sơ quản lý quỹ đất công</t>
  </si>
  <si>
    <t>Phòng TNMT</t>
  </si>
  <si>
    <t>Đang thống nhất
vị trí đầu tư</t>
  </si>
  <si>
    <t>Phụ lục 02 A</t>
  </si>
  <si>
    <t>Trường THCS Trưng Vương - HM: Xây dựng mới cổng, tường rào</t>
  </si>
  <si>
    <t>Trường THCS Lý Thường Kiệt - HM: Xây dựng mới cổng, tường rào</t>
  </si>
  <si>
    <t>Trường TH Vĩnh Phước 2 - HM: Xây dựng mới cổng, tường rào</t>
  </si>
  <si>
    <t>Trường TH Ngọc Hiệp - HM: Nâng cấp, cải tạo tường rào</t>
  </si>
  <si>
    <t>Trường mầm non Vĩnh Thọ - HM: Xây dựng mới cổng, tường rào</t>
  </si>
  <si>
    <t>Trường mầm non Vĩnh Phương 2 (điểm Thôn Tây) - HM: Nâng cấp, cải tạo cổng, tường rào</t>
  </si>
  <si>
    <t>Trường mầm non Phước Đồng - HM: Xây dựng mới tường rào</t>
  </si>
  <si>
    <t>Trường mầm non Vĩnh Lương - HM: Xây dựng mới tường rào</t>
  </si>
  <si>
    <t>HỘI ĐỒNG NHÂN DÂN</t>
  </si>
  <si>
    <t>THÀNH PHỐ NHA TRANG</t>
  </si>
  <si>
    <t xml:space="preserve">    HỘI ĐỒNG NHÂN DÂN</t>
  </si>
  <si>
    <t xml:space="preserve">      HỘI ĐỒNG NHÂN DÂN</t>
  </si>
  <si>
    <t xml:space="preserve">     HỘI ĐỒNG NHÂN DÂN</t>
  </si>
  <si>
    <t>(Ban hành kèm theo Nghị quyết số         /NQ-HĐND, ngày  18/ 8 /2016 của HĐND thành phố Nha Trang)</t>
  </si>
  <si>
    <t xml:space="preserve">DANH MỤC CÔNG TRÌNH </t>
  </si>
  <si>
    <t>KẾ HOẠCH NĂM 2016</t>
  </si>
  <si>
    <t>KẾ HOẠCH ĐIỀU CHỈNH</t>
  </si>
  <si>
    <t>CHÊNH LỆCH</t>
  </si>
  <si>
    <t xml:space="preserve">TĂNG </t>
  </si>
  <si>
    <t>GIẢM</t>
  </si>
  <si>
    <t>Trường tiểu học Phước Đồng (điểm Phước Hạ) - HM: Xây dựng mới cổng, tường rào</t>
  </si>
  <si>
    <t>Trường Mầm non 8/3 - HM: Xây dựng mới một đoạn tường rào</t>
  </si>
  <si>
    <t>Trường THCS Âu Cơ - HM: Xây dựng mới một đoạn tường rào</t>
  </si>
  <si>
    <t>Trường TH Lộc Thọ - HM: Nâng cấp, cải tạo cổng tường rào</t>
  </si>
  <si>
    <t>Trường TH Tân Lập 2 - HM: Nâng cấp cải tạo cổng tường rào</t>
  </si>
  <si>
    <t>Phòng Giáo dục &amp; Đào tạo</t>
  </si>
  <si>
    <t>Nguồn XDCB Tập trung phân cấp năm 2015</t>
  </si>
  <si>
    <t xml:space="preserve">Sửa chữa, bảo trì công viên bờ biển đường Trần Phú </t>
  </si>
  <si>
    <t>BQL Chợ Phương Sơn</t>
  </si>
  <si>
    <t>Cải tạo, sửa chữa chợ Phương Sơn</t>
  </si>
  <si>
    <t>Đài Truyền Thanh Nha Trang</t>
  </si>
  <si>
    <t>Sửa chữa cải tạo trụ sở làm việc đài truyền thanh</t>
  </si>
  <si>
    <t>ĐTT</t>
  </si>
  <si>
    <t>Thanh niên xung kích</t>
  </si>
  <si>
    <t xml:space="preserve">Nâng cấp cải tạo sửa chữa nhà vệ sinh công cộng 5,6,7 </t>
  </si>
  <si>
    <t>TNXK</t>
  </si>
  <si>
    <t>Văn phòng HĐND và UBND thành phố</t>
  </si>
  <si>
    <t xml:space="preserve">Cải tạo, nâng cấp văn phòng 1 cửa của UBND thành phố </t>
  </si>
  <si>
    <t>VPHĐND &amp; 
UBNDTP</t>
  </si>
  <si>
    <t>Văn phòng Thành ủy Nha Trang</t>
  </si>
  <si>
    <t>Sửa chữa, cải tạo hội trường và thiết bị cơ quan thành ủy</t>
  </si>
  <si>
    <t>VPTUNT</t>
  </si>
  <si>
    <t xml:space="preserve">Phòng Giáo Dục &amp; Đào tạo </t>
  </si>
  <si>
    <t>II.2b</t>
  </si>
  <si>
    <t>II.2b1</t>
  </si>
  <si>
    <t>II.2b2</t>
  </si>
  <si>
    <t>Giao thông nông thôn</t>
  </si>
  <si>
    <t>NSTP: 90%</t>
  </si>
  <si>
    <t>CT chuyển tiếp</t>
  </si>
  <si>
    <t>UBND TP chủ động điều chỉnh theo tiến độ thực hiện</t>
  </si>
  <si>
    <t>Phụ lục 04</t>
  </si>
  <si>
    <t>Phụ lục 05</t>
  </si>
  <si>
    <t>ĐIỀU CHỈNH KẾ HOẠCH ĐẦU TƯ VÀ XÂY DỰNG NĂM 2016 TỪ NGUỒN NGÂN SÁCH THÀNH PHỐ NĂM 2015 CHUYỂN SANG NĂM 2016</t>
  </si>
  <si>
    <t>Phụ lục 03</t>
  </si>
  <si>
    <t>Trường THCS Trưng Vương-HM: Nâng cấp, cải tạo nhà vệ sinh khối A, nhà vệ sinh giáo viên</t>
  </si>
  <si>
    <t>III.1.1</t>
  </si>
  <si>
    <t>III.1.1a</t>
  </si>
  <si>
    <t>III.1.1b</t>
  </si>
  <si>
    <t>III.1.1c</t>
  </si>
  <si>
    <t>III.1.2a</t>
  </si>
  <si>
    <t>III.1.2b</t>
  </si>
  <si>
    <t>III.1.2c</t>
  </si>
  <si>
    <t>III.1.3</t>
  </si>
  <si>
    <t>III.1.3.1</t>
  </si>
  <si>
    <t>III.1.3.1a</t>
  </si>
  <si>
    <t>Chi bổ sung có mục tiêu ngân sách xã</t>
  </si>
  <si>
    <t>Công trình khẩn cấp, cấp bách</t>
  </si>
  <si>
    <t>Xây dựng kè tạm chống sạt lỡ đoạn thôn Phú Vinh, xã Vĩnh Thạnh</t>
  </si>
  <si>
    <t>III.1.3.1b</t>
  </si>
  <si>
    <t>III.1.3.2</t>
  </si>
  <si>
    <t>Phụ lục 04A</t>
  </si>
  <si>
    <t>III.2.1</t>
  </si>
  <si>
    <t>III.2.1a</t>
  </si>
  <si>
    <t>III.2.1b</t>
  </si>
  <si>
    <t>III.2.2</t>
  </si>
  <si>
    <t>KH thông qua HĐND (NQ-02)</t>
  </si>
  <si>
    <t>III.1.2</t>
  </si>
  <si>
    <t>ĐIỀU CHỈNH KẾ HOẠCH ĐẦU TƯ NĂM 2016 TỪ NGUỒN TĂNG THU TIỀN SỬ DỤNG ĐẤT NĂM 2015</t>
  </si>
  <si>
    <t>Đvt: Triệu đồng</t>
  </si>
  <si>
    <t>Láng bê tông nhà văn hóa thôn Như Xuân 1</t>
  </si>
  <si>
    <t>Láng bê tông nhà văn hóa thôn Như Xuân 2</t>
  </si>
  <si>
    <t>Láng bê tông nhà văn hóa thôn Xuân Phú</t>
  </si>
  <si>
    <t>Xây dựng nhà văn hóa thôn Trung</t>
  </si>
  <si>
    <t xml:space="preserve">Cải tạo trụ sở UBND xã Vĩnh Phương - Hạng mục: Sân nền, vĩa hè, nhà trực gác và cầu thang sắt </t>
  </si>
  <si>
    <t>Nâng cấp đường Gò Da thôn Xuân Phú, xã Vĩnh Phương</t>
  </si>
  <si>
    <t>Sửa chữa đường Bờ Sông thôn Trung</t>
  </si>
  <si>
    <t>Nâng cấp đường đi Hồ Kênh Hạ - Thôn Phước Tân, xã Phước Đồng</t>
  </si>
  <si>
    <t>Sửa chữa nhà làm việc chính, tường rào và Đài liệt sỹ UBND xã Phước Đồng</t>
  </si>
  <si>
    <t>Nâng cấp đường tổ 6 Phú Thạnh, xã Vĩnh Thạnh</t>
  </si>
  <si>
    <t>Nâng cấp đường Cầu Bè - Nguyễn Nạy, xã Vĩnh Thạnh</t>
  </si>
  <si>
    <t>Nâng cấp đường tổ 9 Phú Thạnh 1, xã Vĩnh Thạnh</t>
  </si>
  <si>
    <t>Nâng cấp đường tổ 5 Phú Thạnh 3, xã Vĩnh Thạnh</t>
  </si>
  <si>
    <t>Xây dựng mương thoát và nâng cấp đường vào trường mầm non Vĩnh Thạnh</t>
  </si>
  <si>
    <t>Xây dựng đường Nguyễn Thị Dơi - Trương Anh Tuấn, xã Vĩnh Thạnh</t>
  </si>
  <si>
    <t>Nâng cấp đường Trần Cao Bút</t>
  </si>
  <si>
    <t>Nâng cấp đường Bến Trâu - Liên Hoa</t>
  </si>
  <si>
    <t>Nâng cấp cụm hẻm Phú Vinh 1</t>
  </si>
  <si>
    <t>Nâng cấp cụm hẻm Phú Bình</t>
  </si>
  <si>
    <t>Láng bê tông đường liên xóm nhà ông Thân Trọng Lớn đến Gò Đu</t>
  </si>
  <si>
    <t>Mở rộng cụm hẻm đường liên tổ 1, 2, 3 thôn Vĩnh Điềm Trung, xã Vĩnh Hiệp</t>
  </si>
  <si>
    <t>Nâng cấp, mở rộng đấu nối đường vào UBND xã với tổ 7 Vĩnh Châu</t>
  </si>
  <si>
    <t>Nâng cấp đường và mương thoát nước Rọc Lát, xã Vĩnh Ngọc</t>
  </si>
  <si>
    <t>Kênh tiêu chính đồng Xuân Lạc</t>
  </si>
  <si>
    <t>Mương thoát nước sau trường Mẫu giáo Trung ương 2</t>
  </si>
  <si>
    <t>Mương thoát nước Hòn Nghê 1, xã Vĩnh Ngọc</t>
  </si>
  <si>
    <t>Cải tạo trụ sở UBND xã Vĩnh Lương - Hạng mục: Sân nền, tường rào, nhà để xe, đài liệt sĩ</t>
  </si>
  <si>
    <t>Mua mới 04 nhà vệ sinh di động thay thế các nhà vệ sinh cũ trên tuyến công viên bờ biển</t>
  </si>
  <si>
    <t>Xử lý thoát nước, chống ngập úng khu vực Quân Trấn, phường Lộc Thọ</t>
  </si>
  <si>
    <t>Hệ thống thoát nước tuyến đường Ngô Đến - Tổ 15 Ngọc Sơn, phường Ngọc Hiệp</t>
  </si>
  <si>
    <t>Nâng cấp tràn đường Phú Nông - Cầu dứa đoạn gần Trạm y tế Vĩnh Ngọc, xã Vĩnh Ngọc</t>
  </si>
  <si>
    <t>Xử lý thoát nước, chống ngập úng khu vực Vĩnh Điềm, xã Vĩnh Hiệp - Vĩnh Ngọc</t>
  </si>
  <si>
    <t>Nâng cấp, mở rộng đường số 2A Quốc Tuấn - Máy nước, phường Phước Tân</t>
  </si>
  <si>
    <t>Thoát nước chợ Bầu, phường Vĩnh Thọ</t>
  </si>
  <si>
    <t>Đường An Lạc (vào nghĩa trang Phước Đồng), xã Phước Đồng</t>
  </si>
  <si>
    <t>Đấu nối thoát nước mưa từ khu đô thị mới Phước Long vào cống tiêu QN17</t>
  </si>
  <si>
    <t>Nâng cấp đường Lương Thế Vinh</t>
  </si>
  <si>
    <t>Xây dựng nhà vệ sinh trên đảo Hòn Mun</t>
  </si>
  <si>
    <t>BQL Vịnh</t>
  </si>
  <si>
    <t>Đường tổ 4 Ngọc Hội, phường Ngọc Hiệp</t>
  </si>
  <si>
    <t>Nâng cấp đường Phan Phù Tiên (đoạn từ đường Phạm Ngọc Thạch - Nguyễn Khánh Toàn)</t>
  </si>
  <si>
    <t>Thoát nước đường Đặng Lộ</t>
  </si>
  <si>
    <t>Hệ thống thoát nước hẻm 16 Pasteur, phường Xương Huân</t>
  </si>
  <si>
    <t>Công nghệ mới của nhà Hỏa Táng</t>
  </si>
  <si>
    <t>Nâng cấp, sửa chữa bề mặt hẻm 27 Sau Ga, phường Phước Tân</t>
  </si>
  <si>
    <t>Hệ thống thoát nước hẻm 31 Thái Nguyên, phường Phước Tân</t>
  </si>
  <si>
    <t>Lát gạch vỉa hè tuyến đường trên địa bàn phường Vĩnh Thọ Tháp Bà</t>
  </si>
  <si>
    <t>Nền mặt đường và hệ thống thoát nước đường Chử Đồng Tử, phường Vĩnh Thọ</t>
  </si>
  <si>
    <t>Láng bê tông và hệ thống thoát nước hẻm 28 Hoàng Hoa Thám, phường Lộc Thọ</t>
  </si>
  <si>
    <t>Hệ thống thoát nước hẻm 84 Hùng Vương, phường Lộc Thọ</t>
  </si>
  <si>
    <t>Trạm trực dân phòng và điểm sinh hoạt văn hóa tổ Cù Lao Thượng 1 + 2, phường Vĩnh Thọ</t>
  </si>
  <si>
    <t>Cải tạo trụ sở UBND phường Phương Sơn - Hạng mục: Nhà vệ sinh, xây mới phòng lưu trữ và cải tạo phòng họp tầng 2</t>
  </si>
  <si>
    <t>Xây dựng đài liệt sỹ xã Vĩnh Phương</t>
  </si>
  <si>
    <t>Công trình nòng cốt trong khu sơ tán, khu tập trung bí mật, thao trường huấn luyện cấp xã, phường của LLVT TP NT</t>
  </si>
  <si>
    <t>BCHQS</t>
  </si>
  <si>
    <t>Cải tạo sữa chữa và mua sắm thiết bị trụ sở làm việc CA TP</t>
  </si>
  <si>
    <t>CATP</t>
  </si>
  <si>
    <t>Kho tạm giữ phương tiện vi phạm TTATGT</t>
  </si>
  <si>
    <t>Trường THCS Lam Sơn - HM: Xây dựng mới khối lớp học, nâng cấp bê tông sân trường</t>
  </si>
  <si>
    <t>PGD-ĐT</t>
  </si>
  <si>
    <t xml:space="preserve">Trường THCS Lê Thanh Liêm - Hạng mục: Xây dựng mới cổng, tường rào, bê tông sân trường, sửa chữa phòng học, nhà vệ sinh </t>
  </si>
  <si>
    <t>PL 04</t>
  </si>
  <si>
    <t>PL 03</t>
  </si>
  <si>
    <t xml:space="preserve">Trường Mầm non Vĩnh Phương </t>
  </si>
  <si>
    <t>Mở rộng trường Mầm non Vĩnh Trung</t>
  </si>
  <si>
    <t>Trường Tiểu học Vĩnh Thọ - Hạng mục: Xây dựng mới nhà đa năng</t>
  </si>
  <si>
    <t>UBND phường Ngọc Hiệp</t>
  </si>
  <si>
    <t>Cải tạo, sửa chữa phòng một cửa theo hướng hiện đại và trụ sở UBND phường Ngọc Hiệp</t>
  </si>
  <si>
    <t>Đường Phùng Hưng</t>
  </si>
  <si>
    <t>Hệ thống thoát nước hẻm 40 Dã Tượng Phước Long</t>
  </si>
  <si>
    <t>Nâng cấp, sửa chữa nhà làm việc và nhà trực ban chỉ huy quân sự phường Phước Tân năm 2014</t>
  </si>
  <si>
    <t>Hệ thống thoát nước tổ 2 Vườn Dương</t>
  </si>
  <si>
    <t>Điện chiếu sáng công cộng phường Phước Tân năm 2015</t>
  </si>
  <si>
    <t>Sửa chữa, cải tạo tầng 1 và 2 trụ sở UBND phường Phương Sài</t>
  </si>
  <si>
    <t>Phương Sài</t>
  </si>
  <si>
    <t>Trạm trực gác bảo vệ dân phố, điểm sinh hoạt cộng đồng tại 52 Bến Cá</t>
  </si>
  <si>
    <t xml:space="preserve">Phương Sài </t>
  </si>
  <si>
    <t>Đường Phan Phù Tiên</t>
  </si>
  <si>
    <t xml:space="preserve"> Nhà làm việc các đoàn thể UBND phường Vĩnh Hòa </t>
  </si>
  <si>
    <t>Sửa chữa, cải tạo trung tâm văn hóa phường Vĩnh Hòa</t>
  </si>
  <si>
    <t>Cải tạo sửa chữa hội trường và sơn nước cổng tường rào, khối nhà làm việc UBND phường Vĩnh Nguyên</t>
  </si>
  <si>
    <t>Đường Nguyễn Đình Chiểu</t>
  </si>
  <si>
    <t>Đường Trường Sơn</t>
  </si>
  <si>
    <t>Hệ thống mương thoát nước hẻm tổ 6 Trường Sơn, phường Vĩnh Trường</t>
  </si>
  <si>
    <t>Hệ thống thoát nước hẻm Tân Phước - Bình Tân, phường Vĩnh Trường</t>
  </si>
  <si>
    <t>Nền mặt đường, hệ thống thoát nước hẻm tổ 4 Bình Tân (đoạn còn lại), phường Vĩnh Trường</t>
  </si>
  <si>
    <t>Hệ thống thoát nước đường liên thôn Phước Lộc - Phước Tân, xã Phước Đồng</t>
  </si>
  <si>
    <t>Tôn tạo, tu bổ đình Vĩnh Châu xã Vĩnh Hiệp</t>
  </si>
  <si>
    <t>Điện chiếu sáng công cộng xã Vĩnh Hiệp năm 2015</t>
  </si>
  <si>
    <t>Điện chiếu sáng công cộng xã Vĩnh Lương năm 2015</t>
  </si>
  <si>
    <t>Hệ thống thoát nước hẻm tổ 14 thôn Ngọc Hội 1</t>
  </si>
  <si>
    <t>Điện chiếu sáng công cộng xã Vĩnh Phương năm 2015</t>
  </si>
  <si>
    <t>Điện chiếu sáng công cộng xã Vĩnh Trung năm 2015</t>
  </si>
  <si>
    <t>Vốn chuyển quyền sử dụng đất năm 2015</t>
  </si>
  <si>
    <t>NGÂN SÁCH THÀNH PHỐ</t>
  </si>
  <si>
    <t>I.1.a</t>
  </si>
  <si>
    <t>I.2.a</t>
  </si>
  <si>
    <t>I.2.b</t>
  </si>
  <si>
    <t>I.2.b1</t>
  </si>
  <si>
    <t>I.2.b2</t>
  </si>
  <si>
    <t>I.1.b</t>
  </si>
  <si>
    <t>Vỉa hè các tuyến đường thành phố Nha Trang</t>
  </si>
  <si>
    <t>Trường THCS Lý Thái Tổ</t>
  </si>
  <si>
    <t>Trường Mần non Vĩnh Phương</t>
  </si>
  <si>
    <t>Trung tâm phát triển quỹ đất Nha Trang</t>
  </si>
  <si>
    <t>Cơ sở hạ tầng Khu dân cư 32-33 Vĩnh Thọ</t>
  </si>
  <si>
    <t>Đường Quảng Đức</t>
  </si>
  <si>
    <t>Vốn đầu tư xây dựng cơ bản năm 2014 chuyển sang</t>
  </si>
  <si>
    <t>Vốn thu tiền sử dụng đất</t>
  </si>
  <si>
    <t>III.1a</t>
  </si>
  <si>
    <t>Vốn thu tiền sử dụng đất chuyền nguồn từ năm 2014</t>
  </si>
  <si>
    <t>Xây dựng mới phòng làm việc xã đội xã Vĩnh Ngọc</t>
  </si>
  <si>
    <t>BCHQS TP</t>
  </si>
  <si>
    <t>Xây dựng mới phòng làm việc xã đội xã Vĩnh Trung</t>
  </si>
  <si>
    <t>Xây dựng mới  kho lưu trữ, phòng làm việc xã đội xã Vĩnh Thạnh</t>
  </si>
  <si>
    <t>Xây dựng mới phòng làm việc phường đội phường Vĩnh Nguyên</t>
  </si>
  <si>
    <t>Trung Tâm Văn hóa Thể thao</t>
  </si>
  <si>
    <t>Cải tạo, sửa chữa Hội trường Trung tâm Văn hóa Thể thao</t>
  </si>
  <si>
    <t>Sửa chữa mái che sân đa năng Trung tâm tập luyện thi đấu thể thao</t>
  </si>
  <si>
    <t>Trạm trực dân phòng và trụ sở sinh hoạt văn hóa khóm Quốc Tuấn</t>
  </si>
  <si>
    <t>Hội trường làm việc UBND phường Vạn Thạnh, điểm Phương Câu, phường Vạn Thạnh</t>
  </si>
  <si>
    <t xml:space="preserve">UBND xã Vĩnh Phương </t>
  </si>
  <si>
    <t>Trang thiết bị văn hóa thể thao thôn</t>
  </si>
  <si>
    <t>III.1b</t>
  </si>
  <si>
    <t>Vốn thu tiền sử dụng đất tăng thu năm 2014</t>
  </si>
  <si>
    <t>Đã bố trí Thực hiện đầu tư năm 2015</t>
  </si>
  <si>
    <t>Trường THCS Xương Huân</t>
  </si>
  <si>
    <t>Nâng cấp, mở rộng trường tiểu học Vĩnh Thạnh</t>
  </si>
  <si>
    <t>Cải tao, sửa chữa trụ sở làm việc Mặt trận và các Đoàn thể phường Xương Huân</t>
  </si>
  <si>
    <t>Nâng cấp, mở rộng trường Mầm non Vĩnh Lương</t>
  </si>
  <si>
    <t>Xây dựng công sự hầm, hào trận địa phục vụ chuyển trạng thái</t>
  </si>
  <si>
    <t>Sửa chữa hư hỏng công viên Võ Văn Ký và công viên 23/10</t>
  </si>
  <si>
    <t>Sửa chữa trạm trực số 01 tại công viên thanh niên</t>
  </si>
  <si>
    <t>Lắp đặt hệ thống điện chiếu sáng tại khu vực sân bóng Thanh niên và công viên Bạch Đằng</t>
  </si>
  <si>
    <t>Đường vào xã Vĩnh Thái (đoạn từ 23/10 đến ngã tư Thái Thông - Xuân Sơn</t>
  </si>
  <si>
    <t>Láng bê tông hẻm tổ 01 Vườn dương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</si>
</sst>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0"/>
    <numFmt numFmtId="174" formatCode="_(* #,##0.0000_);_(* \(#,##0.0000\);_(* &quot;-&quot;??_);_(@_)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0"/>
    <numFmt numFmtId="182" formatCode="&quot;$&quot;#,##0"/>
    <numFmt numFmtId="183" formatCode="[$-409]h:mm:ss\ AM/PM"/>
    <numFmt numFmtId="184" formatCode="_(* #,##0.0_);_(* \(#,##0.0\);_(* &quot;-&quot;?_);_(@_)"/>
    <numFmt numFmtId="185" formatCode="_(* #,##0.0000_);_(* \(#,##0.0000\);_(* &quot;-&quot;????_);_(@_)"/>
    <numFmt numFmtId="186" formatCode="_(* #,##0.0_);_(* \(#,##0.0\);_(* &quot;-&quot;??_);_(@_)"/>
    <numFmt numFmtId="187" formatCode="[$-409]dddd\,\ mmmm\ dd\,\ yyyy"/>
    <numFmt numFmtId="188" formatCode="#,##0;[Red]#,##0"/>
    <numFmt numFmtId="189" formatCode="#,##0.000;[Red]#,##0.000"/>
    <numFmt numFmtId="190" formatCode="00000"/>
  </numFmts>
  <fonts count="70">
    <font>
      <sz val="10"/>
      <name val="Arial"/>
      <family val="0"/>
    </font>
    <font>
      <b/>
      <sz val="13"/>
      <name val="Times New Roman"/>
      <family val="1"/>
    </font>
    <font>
      <sz val="11"/>
      <name val="VNI-Helve-Condens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VNI-Helve-Condense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VNI-Helve-Condense"/>
      <family val="0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VNI-Helve-Condense"/>
      <family val="0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2"/>
      <name val="VNI-Times"/>
      <family val="0"/>
    </font>
    <font>
      <b/>
      <sz val="10"/>
      <color indexed="14"/>
      <name val="VNI-Helve-Condense"/>
      <family val="0"/>
    </font>
    <font>
      <b/>
      <sz val="12"/>
      <name val="Times New Roman"/>
      <family val="1"/>
    </font>
    <font>
      <sz val="9"/>
      <name val="VNI-Helve-Condense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name val="VNI-Helve-Condense"/>
      <family val="0"/>
    </font>
    <font>
      <sz val="10"/>
      <color indexed="12"/>
      <name val="VNI-Helve-Condense"/>
      <family val="0"/>
    </font>
    <font>
      <sz val="10"/>
      <color indexed="8"/>
      <name val="Times New Roman"/>
      <family val="1"/>
    </font>
    <font>
      <sz val="10"/>
      <color indexed="14"/>
      <name val="VNI-Helve-Condense"/>
      <family val="0"/>
    </font>
    <font>
      <b/>
      <sz val="10"/>
      <color indexed="10"/>
      <name val="VNI-Helve-Condense"/>
      <family val="0"/>
    </font>
    <font>
      <b/>
      <sz val="10"/>
      <color indexed="2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14"/>
      <name val="Times New Roman"/>
      <family val="1"/>
    </font>
    <font>
      <i/>
      <sz val="9"/>
      <name val="Times New Roman"/>
      <family val="1"/>
    </font>
    <font>
      <i/>
      <sz val="9"/>
      <name val="VNI-Helve-Condense"/>
      <family val="0"/>
    </font>
    <font>
      <i/>
      <sz val="11"/>
      <name val="VNI-Helve-Condense"/>
      <family val="0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VNI-Helve-Condense"/>
      <family val="0"/>
    </font>
    <font>
      <b/>
      <i/>
      <sz val="12"/>
      <name val="Times New Roman"/>
      <family val="1"/>
    </font>
    <font>
      <b/>
      <sz val="9"/>
      <name val="VNI-Helve-Condense"/>
      <family val="0"/>
    </font>
    <font>
      <b/>
      <i/>
      <sz val="10"/>
      <color indexed="10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3" borderId="0" applyNumberFormat="0" applyBorder="0" applyAlignment="0" applyProtection="0"/>
    <xf numFmtId="0" fontId="5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1" borderId="2" applyNumberFormat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7" borderId="1" applyNumberFormat="0" applyAlignment="0" applyProtection="0"/>
    <xf numFmtId="0" fontId="62" fillId="0" borderId="6" applyNumberFormat="0" applyFill="0" applyAlignment="0" applyProtection="0"/>
    <xf numFmtId="0" fontId="63" fillId="22" borderId="0" applyNumberFormat="0" applyBorder="0" applyAlignment="0" applyProtection="0"/>
    <xf numFmtId="0" fontId="19" fillId="0" borderId="0">
      <alignment/>
      <protection/>
    </xf>
    <xf numFmtId="0" fontId="0" fillId="23" borderId="7" applyNumberFormat="0" applyFont="0" applyAlignment="0" applyProtection="0"/>
    <xf numFmtId="0" fontId="64" fillId="20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172" fontId="2" fillId="0" borderId="0" xfId="41" applyNumberFormat="1" applyFont="1" applyAlignment="1">
      <alignment/>
    </xf>
    <xf numFmtId="172" fontId="5" fillId="0" borderId="0" xfId="41" applyNumberFormat="1" applyFont="1" applyAlignment="1">
      <alignment/>
    </xf>
    <xf numFmtId="0" fontId="1" fillId="0" borderId="0" xfId="0" applyFont="1" applyAlignment="1">
      <alignment horizontal="center"/>
    </xf>
    <xf numFmtId="172" fontId="12" fillId="0" borderId="0" xfId="41" applyNumberFormat="1" applyFont="1" applyAlignment="1">
      <alignment/>
    </xf>
    <xf numFmtId="172" fontId="16" fillId="0" borderId="0" xfId="41" applyNumberFormat="1" applyFont="1" applyAlignment="1">
      <alignment/>
    </xf>
    <xf numFmtId="172" fontId="20" fillId="0" borderId="0" xfId="41" applyNumberFormat="1" applyFont="1" applyAlignment="1">
      <alignment/>
    </xf>
    <xf numFmtId="3" fontId="4" fillId="0" borderId="0" xfId="0" applyNumberFormat="1" applyFont="1" applyAlignment="1">
      <alignment/>
    </xf>
    <xf numFmtId="172" fontId="22" fillId="0" borderId="0" xfId="41" applyNumberFormat="1" applyFont="1" applyAlignment="1">
      <alignment/>
    </xf>
    <xf numFmtId="0" fontId="19" fillId="0" borderId="0" xfId="0" applyFont="1" applyAlignment="1">
      <alignment/>
    </xf>
    <xf numFmtId="172" fontId="12" fillId="0" borderId="0" xfId="41" applyNumberFormat="1" applyFont="1" applyFill="1" applyAlignment="1">
      <alignment/>
    </xf>
    <xf numFmtId="172" fontId="7" fillId="0" borderId="0" xfId="41" applyNumberFormat="1" applyFont="1" applyBorder="1" applyAlignment="1">
      <alignment horizontal="center"/>
    </xf>
    <xf numFmtId="172" fontId="7" fillId="0" borderId="0" xfId="41" applyNumberFormat="1" applyFont="1" applyAlignment="1">
      <alignment horizontal="center"/>
    </xf>
    <xf numFmtId="172" fontId="3" fillId="0" borderId="0" xfId="41" applyNumberFormat="1" applyFont="1" applyAlignment="1">
      <alignment horizontal="center"/>
    </xf>
    <xf numFmtId="172" fontId="2" fillId="0" borderId="0" xfId="41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72" fontId="7" fillId="0" borderId="0" xfId="41" applyNumberFormat="1" applyFont="1" applyBorder="1" applyAlignment="1">
      <alignment horizontal="left" wrapText="1"/>
    </xf>
    <xf numFmtId="172" fontId="7" fillId="0" borderId="0" xfId="41" applyNumberFormat="1" applyFont="1" applyAlignment="1">
      <alignment horizontal="left" wrapText="1"/>
    </xf>
    <xf numFmtId="172" fontId="3" fillId="0" borderId="0" xfId="41" applyNumberFormat="1" applyFont="1" applyAlignment="1">
      <alignment horizontal="left" wrapText="1"/>
    </xf>
    <xf numFmtId="172" fontId="2" fillId="0" borderId="0" xfId="41" applyNumberFormat="1" applyFont="1" applyAlignment="1">
      <alignment horizontal="left" wrapText="1"/>
    </xf>
    <xf numFmtId="3" fontId="21" fillId="0" borderId="0" xfId="0" applyNumberFormat="1" applyFont="1" applyAlignment="1">
      <alignment horizontal="right"/>
    </xf>
    <xf numFmtId="172" fontId="2" fillId="0" borderId="0" xfId="41" applyNumberFormat="1" applyFont="1" applyAlignment="1">
      <alignment horizontal="center" wrapText="1"/>
    </xf>
    <xf numFmtId="172" fontId="15" fillId="0" borderId="10" xfId="41" applyNumberFormat="1" applyFont="1" applyBorder="1" applyAlignment="1">
      <alignment horizontal="center" wrapText="1"/>
    </xf>
    <xf numFmtId="172" fontId="7" fillId="0" borderId="0" xfId="41" applyNumberFormat="1" applyFont="1" applyBorder="1" applyAlignment="1">
      <alignment horizontal="center" wrapText="1"/>
    </xf>
    <xf numFmtId="172" fontId="7" fillId="0" borderId="0" xfId="41" applyNumberFormat="1" applyFont="1" applyAlignment="1">
      <alignment horizontal="center" wrapText="1"/>
    </xf>
    <xf numFmtId="172" fontId="3" fillId="0" borderId="0" xfId="41" applyNumberFormat="1" applyFont="1" applyAlignment="1">
      <alignment horizontal="center" wrapText="1"/>
    </xf>
    <xf numFmtId="3" fontId="21" fillId="0" borderId="0" xfId="0" applyNumberFormat="1" applyFont="1" applyAlignment="1">
      <alignment horizontal="center"/>
    </xf>
    <xf numFmtId="172" fontId="28" fillId="0" borderId="0" xfId="41" applyNumberFormat="1" applyFont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center"/>
    </xf>
    <xf numFmtId="172" fontId="29" fillId="0" borderId="0" xfId="41" applyNumberFormat="1" applyFont="1" applyAlignment="1">
      <alignment/>
    </xf>
    <xf numFmtId="3" fontId="21" fillId="0" borderId="0" xfId="0" applyNumberFormat="1" applyFont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4" fillId="0" borderId="0" xfId="0" applyNumberFormat="1" applyFont="1" applyAlignment="1">
      <alignment horizontal="center" wrapText="1"/>
    </xf>
    <xf numFmtId="4" fontId="7" fillId="0" borderId="0" xfId="41" applyNumberFormat="1" applyFont="1" applyBorder="1" applyAlignment="1">
      <alignment horizontal="center" wrapText="1"/>
    </xf>
    <xf numFmtId="4" fontId="7" fillId="0" borderId="0" xfId="41" applyNumberFormat="1" applyFont="1" applyAlignment="1">
      <alignment horizontal="center" wrapText="1"/>
    </xf>
    <xf numFmtId="4" fontId="3" fillId="0" borderId="0" xfId="41" applyNumberFormat="1" applyFont="1" applyAlignment="1">
      <alignment horizontal="center" wrapText="1"/>
    </xf>
    <xf numFmtId="4" fontId="2" fillId="0" borderId="0" xfId="41" applyNumberFormat="1" applyFont="1" applyAlignment="1">
      <alignment horizontal="center" wrapText="1"/>
    </xf>
    <xf numFmtId="172" fontId="9" fillId="0" borderId="10" xfId="41" applyNumberFormat="1" applyFont="1" applyBorder="1" applyAlignment="1">
      <alignment/>
    </xf>
    <xf numFmtId="172" fontId="31" fillId="0" borderId="0" xfId="41" applyNumberFormat="1" applyFont="1" applyAlignment="1">
      <alignment/>
    </xf>
    <xf numFmtId="3" fontId="13" fillId="0" borderId="10" xfId="0" applyNumberFormat="1" applyFont="1" applyFill="1" applyBorder="1" applyAlignment="1">
      <alignment vertical="center" wrapText="1"/>
    </xf>
    <xf numFmtId="172" fontId="32" fillId="0" borderId="0" xfId="41" applyNumberFormat="1" applyFont="1" applyAlignment="1">
      <alignment/>
    </xf>
    <xf numFmtId="3" fontId="17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/>
    </xf>
    <xf numFmtId="3" fontId="3" fillId="0" borderId="0" xfId="41" applyNumberFormat="1" applyFont="1" applyFill="1" applyAlignment="1">
      <alignment/>
    </xf>
    <xf numFmtId="3" fontId="3" fillId="0" borderId="11" xfId="41" applyNumberFormat="1" applyFont="1" applyFill="1" applyBorder="1" applyAlignment="1">
      <alignment/>
    </xf>
    <xf numFmtId="3" fontId="8" fillId="0" borderId="11" xfId="41" applyNumberFormat="1" applyFont="1" applyFill="1" applyBorder="1" applyAlignment="1">
      <alignment horizontal="center" vertical="center" wrapText="1"/>
    </xf>
    <xf numFmtId="3" fontId="8" fillId="0" borderId="11" xfId="41" applyNumberFormat="1" applyFont="1" applyFill="1" applyBorder="1" applyAlignment="1">
      <alignment horizontal="center" vertical="center"/>
    </xf>
    <xf numFmtId="172" fontId="33" fillId="0" borderId="10" xfId="41" applyNumberFormat="1" applyFont="1" applyFill="1" applyBorder="1" applyAlignment="1">
      <alignment horizontal="center"/>
    </xf>
    <xf numFmtId="172" fontId="3" fillId="0" borderId="10" xfId="41" applyNumberFormat="1" applyFont="1" applyFill="1" applyBorder="1" applyAlignment="1">
      <alignment horizontal="center" vertical="center"/>
    </xf>
    <xf numFmtId="3" fontId="3" fillId="0" borderId="10" xfId="41" applyNumberFormat="1" applyFont="1" applyFill="1" applyBorder="1" applyAlignment="1">
      <alignment horizontal="right" vertical="center"/>
    </xf>
    <xf numFmtId="3" fontId="8" fillId="0" borderId="10" xfId="41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left" vertical="center" wrapText="1"/>
    </xf>
    <xf numFmtId="3" fontId="9" fillId="0" borderId="10" xfId="41" applyNumberFormat="1" applyFont="1" applyFill="1" applyBorder="1" applyAlignment="1">
      <alignment horizontal="right" vertical="center"/>
    </xf>
    <xf numFmtId="3" fontId="10" fillId="0" borderId="10" xfId="41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0" xfId="41" applyNumberFormat="1" applyFont="1" applyFill="1" applyBorder="1" applyAlignment="1">
      <alignment horizontal="center" vertical="center" wrapText="1"/>
    </xf>
    <xf numFmtId="172" fontId="3" fillId="0" borderId="0" xfId="41" applyNumberFormat="1" applyFont="1" applyFill="1" applyAlignment="1">
      <alignment horizontal="center"/>
    </xf>
    <xf numFmtId="172" fontId="3" fillId="0" borderId="0" xfId="41" applyNumberFormat="1" applyFont="1" applyFill="1" applyAlignment="1">
      <alignment/>
    </xf>
    <xf numFmtId="4" fontId="3" fillId="0" borderId="0" xfId="41" applyNumberFormat="1" applyFont="1" applyFill="1" applyAlignment="1">
      <alignment horizontal="center"/>
    </xf>
    <xf numFmtId="172" fontId="3" fillId="0" borderId="0" xfId="41" applyNumberFormat="1" applyFont="1" applyFill="1" applyAlignment="1">
      <alignment horizontal="center" wrapText="1"/>
    </xf>
    <xf numFmtId="172" fontId="3" fillId="0" borderId="0" xfId="41" applyNumberFormat="1" applyFont="1" applyFill="1" applyAlignment="1">
      <alignment horizontal="left" wrapText="1"/>
    </xf>
    <xf numFmtId="3" fontId="2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72" fontId="6" fillId="0" borderId="0" xfId="41" applyNumberFormat="1" applyFont="1" applyAlignment="1">
      <alignment horizontal="center"/>
    </xf>
    <xf numFmtId="172" fontId="6" fillId="0" borderId="0" xfId="41" applyNumberFormat="1" applyFont="1" applyAlignment="1">
      <alignment horizontal="left" wrapText="1"/>
    </xf>
    <xf numFmtId="4" fontId="6" fillId="0" borderId="0" xfId="41" applyNumberFormat="1" applyFont="1" applyAlignment="1">
      <alignment horizontal="center" wrapText="1"/>
    </xf>
    <xf numFmtId="172" fontId="13" fillId="0" borderId="10" xfId="41" applyNumberFormat="1" applyFont="1" applyFill="1" applyBorder="1" applyAlignment="1">
      <alignment horizontal="left" vertical="center" wrapText="1"/>
    </xf>
    <xf numFmtId="172" fontId="17" fillId="0" borderId="10" xfId="41" applyNumberFormat="1" applyFont="1" applyFill="1" applyBorder="1" applyAlignment="1">
      <alignment horizontal="center" vertical="center"/>
    </xf>
    <xf numFmtId="172" fontId="3" fillId="0" borderId="10" xfId="41" applyNumberFormat="1" applyFont="1" applyBorder="1" applyAlignment="1">
      <alignment horizontal="center" vertical="center"/>
    </xf>
    <xf numFmtId="172" fontId="18" fillId="0" borderId="10" xfId="41" applyNumberFormat="1" applyFont="1" applyFill="1" applyBorder="1" applyAlignment="1">
      <alignment horizontal="center" vertical="center" wrapText="1"/>
    </xf>
    <xf numFmtId="172" fontId="3" fillId="0" borderId="10" xfId="41" applyNumberFormat="1" applyFont="1" applyBorder="1" applyAlignment="1">
      <alignment horizontal="center" vertical="center" wrapText="1"/>
    </xf>
    <xf numFmtId="172" fontId="17" fillId="0" borderId="10" xfId="41" applyNumberFormat="1" applyFont="1" applyFill="1" applyBorder="1" applyAlignment="1">
      <alignment horizontal="center" vertical="center" wrapText="1"/>
    </xf>
    <xf numFmtId="172" fontId="17" fillId="0" borderId="0" xfId="41" applyNumberFormat="1" applyFont="1" applyFill="1" applyAlignment="1">
      <alignment/>
    </xf>
    <xf numFmtId="3" fontId="3" fillId="0" borderId="12" xfId="0" applyNumberFormat="1" applyFont="1" applyFill="1" applyBorder="1" applyAlignment="1">
      <alignment vertical="center" wrapText="1"/>
    </xf>
    <xf numFmtId="172" fontId="3" fillId="0" borderId="10" xfId="41" applyNumberFormat="1" applyFont="1" applyFill="1" applyBorder="1" applyAlignment="1">
      <alignment horizontal="left" vertical="center" wrapText="1"/>
    </xf>
    <xf numFmtId="3" fontId="3" fillId="0" borderId="10" xfId="41" applyNumberFormat="1" applyFont="1" applyBorder="1" applyAlignment="1">
      <alignment horizontal="right" vertical="center"/>
    </xf>
    <xf numFmtId="172" fontId="8" fillId="0" borderId="10" xfId="41" applyNumberFormat="1" applyFont="1" applyBorder="1" applyAlignment="1">
      <alignment horizontal="center" vertical="center" wrapText="1"/>
    </xf>
    <xf numFmtId="3" fontId="9" fillId="0" borderId="10" xfId="41" applyNumberFormat="1" applyFont="1" applyFill="1" applyBorder="1" applyAlignment="1">
      <alignment horizontal="right" vertical="center" wrapText="1"/>
    </xf>
    <xf numFmtId="3" fontId="3" fillId="0" borderId="12" xfId="41" applyNumberFormat="1" applyFont="1" applyFill="1" applyBorder="1" applyAlignment="1">
      <alignment horizontal="right" vertical="center"/>
    </xf>
    <xf numFmtId="188" fontId="3" fillId="0" borderId="10" xfId="41" applyNumberFormat="1" applyFont="1" applyFill="1" applyBorder="1" applyAlignment="1">
      <alignment horizontal="center" vertical="center"/>
    </xf>
    <xf numFmtId="188" fontId="9" fillId="0" borderId="10" xfId="41" applyNumberFormat="1" applyFont="1" applyBorder="1" applyAlignment="1">
      <alignment horizontal="right" vertical="center"/>
    </xf>
    <xf numFmtId="188" fontId="13" fillId="0" borderId="10" xfId="41" applyNumberFormat="1" applyFont="1" applyBorder="1" applyAlignment="1">
      <alignment horizontal="right" vertical="center"/>
    </xf>
    <xf numFmtId="188" fontId="3" fillId="0" borderId="10" xfId="41" applyNumberFormat="1" applyFont="1" applyBorder="1" applyAlignment="1">
      <alignment horizontal="right" vertical="center"/>
    </xf>
    <xf numFmtId="188" fontId="8" fillId="0" borderId="10" xfId="41" applyNumberFormat="1" applyFont="1" applyBorder="1" applyAlignment="1">
      <alignment horizontal="right" vertical="center"/>
    </xf>
    <xf numFmtId="172" fontId="4" fillId="0" borderId="0" xfId="41" applyNumberFormat="1" applyFont="1" applyFill="1" applyAlignment="1">
      <alignment/>
    </xf>
    <xf numFmtId="172" fontId="33" fillId="0" borderId="0" xfId="41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2" fontId="13" fillId="0" borderId="0" xfId="41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3" fillId="0" borderId="10" xfId="41" applyNumberFormat="1" applyFont="1" applyFill="1" applyBorder="1" applyAlignment="1">
      <alignment horizontal="right" vertical="center"/>
    </xf>
    <xf numFmtId="3" fontId="14" fillId="0" borderId="10" xfId="41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7" fillId="0" borderId="10" xfId="41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/>
    </xf>
    <xf numFmtId="3" fontId="18" fillId="0" borderId="10" xfId="41" applyNumberFormat="1" applyFont="1" applyFill="1" applyBorder="1" applyAlignment="1">
      <alignment horizontal="right" vertical="center"/>
    </xf>
    <xf numFmtId="3" fontId="18" fillId="0" borderId="0" xfId="0" applyNumberFormat="1" applyFont="1" applyFill="1" applyAlignment="1">
      <alignment/>
    </xf>
    <xf numFmtId="3" fontId="17" fillId="0" borderId="10" xfId="41" applyNumberFormat="1" applyFont="1" applyBorder="1" applyAlignment="1">
      <alignment horizontal="right"/>
    </xf>
    <xf numFmtId="188" fontId="8" fillId="24" borderId="10" xfId="41" applyNumberFormat="1" applyFont="1" applyFill="1" applyBorder="1" applyAlignment="1">
      <alignment horizontal="right" vertical="center"/>
    </xf>
    <xf numFmtId="188" fontId="3" fillId="24" borderId="10" xfId="41" applyNumberFormat="1" applyFont="1" applyFill="1" applyBorder="1" applyAlignment="1">
      <alignment horizontal="center" vertical="center"/>
    </xf>
    <xf numFmtId="172" fontId="13" fillId="0" borderId="10" xfId="41" applyNumberFormat="1" applyFont="1" applyFill="1" applyBorder="1" applyAlignment="1">
      <alignment horizontal="right" vertical="center"/>
    </xf>
    <xf numFmtId="188" fontId="18" fillId="0" borderId="10" xfId="41" applyNumberFormat="1" applyFont="1" applyBorder="1" applyAlignment="1">
      <alignment horizontal="right" vertical="center"/>
    </xf>
    <xf numFmtId="172" fontId="30" fillId="0" borderId="0" xfId="41" applyNumberFormat="1" applyFont="1" applyAlignment="1">
      <alignment/>
    </xf>
    <xf numFmtId="3" fontId="3" fillId="0" borderId="10" xfId="41" applyNumberFormat="1" applyFont="1" applyFill="1" applyBorder="1" applyAlignment="1">
      <alignment horizontal="center" vertical="center"/>
    </xf>
    <xf numFmtId="3" fontId="33" fillId="0" borderId="10" xfId="41" applyNumberFormat="1" applyFont="1" applyFill="1" applyBorder="1" applyAlignment="1">
      <alignment horizontal="right"/>
    </xf>
    <xf numFmtId="3" fontId="17" fillId="0" borderId="10" xfId="41" applyNumberFormat="1" applyFont="1" applyBorder="1" applyAlignment="1">
      <alignment horizontal="center" vertical="center" wrapText="1"/>
    </xf>
    <xf numFmtId="3" fontId="3" fillId="25" borderId="10" xfId="41" applyNumberFormat="1" applyFont="1" applyFill="1" applyBorder="1" applyAlignment="1">
      <alignment horizontal="center" vertical="center" wrapText="1"/>
    </xf>
    <xf numFmtId="3" fontId="3" fillId="0" borderId="10" xfId="41" applyNumberFormat="1" applyFont="1" applyBorder="1" applyAlignment="1">
      <alignment horizontal="center" vertical="center" wrapText="1"/>
    </xf>
    <xf numFmtId="3" fontId="3" fillId="0" borderId="10" xfId="41" applyNumberFormat="1" applyFont="1" applyFill="1" applyBorder="1" applyAlignment="1">
      <alignment horizontal="center" vertical="center" wrapText="1"/>
    </xf>
    <xf numFmtId="3" fontId="8" fillId="0" borderId="10" xfId="41" applyNumberFormat="1" applyFont="1" applyBorder="1" applyAlignment="1">
      <alignment horizontal="center" vertical="center" wrapText="1"/>
    </xf>
    <xf numFmtId="3" fontId="18" fillId="0" borderId="10" xfId="41" applyNumberFormat="1" applyFont="1" applyBorder="1" applyAlignment="1">
      <alignment horizontal="center" vertical="center" wrapText="1"/>
    </xf>
    <xf numFmtId="3" fontId="8" fillId="24" borderId="10" xfId="41" applyNumberFormat="1" applyFont="1" applyFill="1" applyBorder="1" applyAlignment="1">
      <alignment horizontal="center" vertical="center" wrapText="1"/>
    </xf>
    <xf numFmtId="172" fontId="34" fillId="0" borderId="13" xfId="41" applyNumberFormat="1" applyFont="1" applyFill="1" applyBorder="1" applyAlignment="1">
      <alignment horizontal="center" vertical="center" wrapText="1"/>
    </xf>
    <xf numFmtId="188" fontId="9" fillId="0" borderId="10" xfId="41" applyNumberFormat="1" applyFont="1" applyFill="1" applyBorder="1" applyAlignment="1">
      <alignment horizontal="left" vertical="center" wrapText="1"/>
    </xf>
    <xf numFmtId="172" fontId="13" fillId="24" borderId="10" xfId="41" applyNumberFormat="1" applyFont="1" applyFill="1" applyBorder="1" applyAlignment="1">
      <alignment horizontal="center" vertical="center"/>
    </xf>
    <xf numFmtId="188" fontId="13" fillId="24" borderId="10" xfId="41" applyNumberFormat="1" applyFont="1" applyFill="1" applyBorder="1" applyAlignment="1">
      <alignment horizontal="left" vertical="center" wrapText="1"/>
    </xf>
    <xf numFmtId="172" fontId="13" fillId="26" borderId="10" xfId="41" applyNumberFormat="1" applyFont="1" applyFill="1" applyBorder="1" applyAlignment="1">
      <alignment horizontal="center" vertical="center"/>
    </xf>
    <xf numFmtId="188" fontId="13" fillId="26" borderId="10" xfId="41" applyNumberFormat="1" applyFont="1" applyFill="1" applyBorder="1" applyAlignment="1">
      <alignment horizontal="left" vertical="center" wrapText="1"/>
    </xf>
    <xf numFmtId="188" fontId="3" fillId="26" borderId="10" xfId="41" applyNumberFormat="1" applyFont="1" applyFill="1" applyBorder="1" applyAlignment="1">
      <alignment horizontal="center" vertical="center"/>
    </xf>
    <xf numFmtId="172" fontId="9" fillId="0" borderId="10" xfId="41" applyNumberFormat="1" applyFont="1" applyFill="1" applyBorder="1" applyAlignment="1">
      <alignment horizontal="center" vertical="center"/>
    </xf>
    <xf numFmtId="172" fontId="9" fillId="0" borderId="10" xfId="41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17" fillId="0" borderId="10" xfId="41" applyNumberFormat="1" applyFont="1" applyFill="1" applyBorder="1" applyAlignment="1">
      <alignment horizontal="left" vertical="center" wrapText="1"/>
    </xf>
    <xf numFmtId="3" fontId="3" fillId="0" borderId="10" xfId="57" applyNumberFormat="1" applyFont="1" applyFill="1" applyBorder="1" applyAlignment="1">
      <alignment horizontal="left" vertical="center" wrapText="1"/>
      <protection/>
    </xf>
    <xf numFmtId="3" fontId="13" fillId="0" borderId="10" xfId="0" applyNumberFormat="1" applyFont="1" applyFill="1" applyBorder="1" applyAlignment="1">
      <alignment horizontal="center" vertical="center" wrapText="1"/>
    </xf>
    <xf numFmtId="172" fontId="17" fillId="0" borderId="10" xfId="41" applyNumberFormat="1" applyFont="1" applyFill="1" applyBorder="1" applyAlignment="1">
      <alignment horizontal="left" vertical="center"/>
    </xf>
    <xf numFmtId="172" fontId="9" fillId="0" borderId="10" xfId="41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34" fillId="0" borderId="13" xfId="41" applyNumberFormat="1" applyFont="1" applyFill="1" applyBorder="1" applyAlignment="1">
      <alignment horizontal="center" vertical="center" wrapText="1"/>
    </xf>
    <xf numFmtId="3" fontId="13" fillId="24" borderId="10" xfId="41" applyNumberFormat="1" applyFont="1" applyFill="1" applyBorder="1" applyAlignment="1">
      <alignment horizontal="right" vertical="center"/>
    </xf>
    <xf numFmtId="3" fontId="13" fillId="0" borderId="10" xfId="41" applyNumberFormat="1" applyFont="1" applyFill="1" applyBorder="1" applyAlignment="1">
      <alignment horizontal="right" vertical="center" wrapText="1"/>
    </xf>
    <xf numFmtId="3" fontId="13" fillId="26" borderId="10" xfId="57" applyNumberFormat="1" applyFont="1" applyFill="1" applyBorder="1" applyAlignment="1">
      <alignment horizontal="right" vertical="center" wrapText="1"/>
      <protection/>
    </xf>
    <xf numFmtId="10" fontId="6" fillId="0" borderId="0" xfId="41" applyNumberFormat="1" applyFont="1" applyAlignment="1">
      <alignment/>
    </xf>
    <xf numFmtId="10" fontId="21" fillId="0" borderId="0" xfId="0" applyNumberFormat="1" applyFont="1" applyAlignment="1">
      <alignment horizontal="right"/>
    </xf>
    <xf numFmtId="10" fontId="24" fillId="0" borderId="0" xfId="0" applyNumberFormat="1" applyFont="1" applyAlignment="1">
      <alignment horizontal="center"/>
    </xf>
    <xf numFmtId="10" fontId="34" fillId="0" borderId="13" xfId="41" applyNumberFormat="1" applyFont="1" applyFill="1" applyBorder="1" applyAlignment="1">
      <alignment horizontal="center" vertical="center" wrapText="1"/>
    </xf>
    <xf numFmtId="10" fontId="9" fillId="0" borderId="10" xfId="41" applyNumberFormat="1" applyFont="1" applyFill="1" applyBorder="1" applyAlignment="1">
      <alignment horizontal="right" vertical="center"/>
    </xf>
    <xf numFmtId="10" fontId="13" fillId="24" borderId="10" xfId="41" applyNumberFormat="1" applyFont="1" applyFill="1" applyBorder="1" applyAlignment="1">
      <alignment horizontal="right" vertical="center"/>
    </xf>
    <xf numFmtId="10" fontId="9" fillId="0" borderId="10" xfId="41" applyNumberFormat="1" applyFont="1" applyFill="1" applyBorder="1" applyAlignment="1">
      <alignment vertical="center"/>
    </xf>
    <xf numFmtId="10" fontId="3" fillId="0" borderId="10" xfId="41" applyNumberFormat="1" applyFont="1" applyFill="1" applyBorder="1" applyAlignment="1">
      <alignment vertical="center"/>
    </xf>
    <xf numFmtId="10" fontId="3" fillId="0" borderId="10" xfId="41" applyNumberFormat="1" applyFont="1" applyFill="1" applyBorder="1" applyAlignment="1">
      <alignment horizontal="right" vertical="center"/>
    </xf>
    <xf numFmtId="10" fontId="13" fillId="0" borderId="10" xfId="41" applyNumberFormat="1" applyFont="1" applyFill="1" applyBorder="1" applyAlignment="1">
      <alignment horizontal="right" vertical="center"/>
    </xf>
    <xf numFmtId="10" fontId="7" fillId="0" borderId="0" xfId="41" applyNumberFormat="1" applyFont="1" applyBorder="1" applyAlignment="1">
      <alignment/>
    </xf>
    <xf numFmtId="10" fontId="7" fillId="0" borderId="0" xfId="41" applyNumberFormat="1" applyFont="1" applyAlignment="1">
      <alignment/>
    </xf>
    <xf numFmtId="10" fontId="3" fillId="0" borderId="0" xfId="41" applyNumberFormat="1" applyFont="1" applyAlignment="1">
      <alignment/>
    </xf>
    <xf numFmtId="10" fontId="2" fillId="0" borderId="0" xfId="41" applyNumberFormat="1" applyFont="1" applyAlignment="1">
      <alignment/>
    </xf>
    <xf numFmtId="3" fontId="34" fillId="0" borderId="11" xfId="41" applyNumberFormat="1" applyFont="1" applyBorder="1" applyAlignment="1">
      <alignment horizontal="center" vertical="center" wrapText="1"/>
    </xf>
    <xf numFmtId="3" fontId="34" fillId="0" borderId="0" xfId="41" applyNumberFormat="1" applyFont="1" applyFill="1" applyBorder="1" applyAlignment="1">
      <alignment horizontal="center" vertical="center" wrapText="1"/>
    </xf>
    <xf numFmtId="3" fontId="13" fillId="0" borderId="0" xfId="41" applyNumberFormat="1" applyFont="1" applyFill="1" applyBorder="1" applyAlignment="1">
      <alignment horizontal="right" vertical="center"/>
    </xf>
    <xf numFmtId="3" fontId="6" fillId="0" borderId="0" xfId="41" applyNumberFormat="1" applyFont="1" applyBorder="1" applyAlignment="1">
      <alignment/>
    </xf>
    <xf numFmtId="3" fontId="13" fillId="24" borderId="10" xfId="0" applyNumberFormat="1" applyFont="1" applyFill="1" applyBorder="1" applyAlignment="1">
      <alignment vertical="center" wrapText="1"/>
    </xf>
    <xf numFmtId="3" fontId="13" fillId="24" borderId="10" xfId="41" applyNumberFormat="1" applyFont="1" applyFill="1" applyBorder="1" applyAlignment="1">
      <alignment horizontal="right" vertical="center" wrapText="1"/>
    </xf>
    <xf numFmtId="172" fontId="28" fillId="0" borderId="0" xfId="41" applyNumberFormat="1" applyFont="1" applyFill="1" applyAlignment="1">
      <alignment/>
    </xf>
    <xf numFmtId="188" fontId="13" fillId="7" borderId="10" xfId="0" applyNumberFormat="1" applyFont="1" applyFill="1" applyBorder="1" applyAlignment="1">
      <alignment vertical="center" wrapText="1"/>
    </xf>
    <xf numFmtId="172" fontId="3" fillId="7" borderId="10" xfId="41" applyNumberFormat="1" applyFont="1" applyFill="1" applyBorder="1" applyAlignment="1">
      <alignment horizontal="center" vertical="center"/>
    </xf>
    <xf numFmtId="3" fontId="13" fillId="7" borderId="10" xfId="41" applyNumberFormat="1" applyFont="1" applyFill="1" applyBorder="1" applyAlignment="1">
      <alignment horizontal="right" vertical="center"/>
    </xf>
    <xf numFmtId="188" fontId="8" fillId="7" borderId="10" xfId="41" applyNumberFormat="1" applyFont="1" applyFill="1" applyBorder="1" applyAlignment="1">
      <alignment horizontal="right" vertical="center"/>
    </xf>
    <xf numFmtId="188" fontId="13" fillId="7" borderId="10" xfId="41" applyNumberFormat="1" applyFont="1" applyFill="1" applyBorder="1" applyAlignment="1">
      <alignment horizontal="left" vertical="center" wrapText="1"/>
    </xf>
    <xf numFmtId="188" fontId="3" fillId="7" borderId="10" xfId="41" applyNumberFormat="1" applyFont="1" applyFill="1" applyBorder="1" applyAlignment="1">
      <alignment horizontal="center" vertical="center"/>
    </xf>
    <xf numFmtId="10" fontId="13" fillId="7" borderId="10" xfId="41" applyNumberFormat="1" applyFont="1" applyFill="1" applyBorder="1" applyAlignment="1">
      <alignment horizontal="right" vertical="center"/>
    </xf>
    <xf numFmtId="3" fontId="9" fillId="7" borderId="10" xfId="41" applyNumberFormat="1" applyFont="1" applyFill="1" applyBorder="1" applyAlignment="1">
      <alignment horizontal="center" vertical="center" wrapText="1"/>
    </xf>
    <xf numFmtId="172" fontId="15" fillId="7" borderId="10" xfId="41" applyNumberFormat="1" applyFont="1" applyFill="1" applyBorder="1" applyAlignment="1">
      <alignment horizontal="center" vertical="center" wrapText="1"/>
    </xf>
    <xf numFmtId="3" fontId="9" fillId="0" borderId="10" xfId="41" applyNumberFormat="1" applyFont="1" applyFill="1" applyBorder="1" applyAlignment="1">
      <alignment horizontal="center" vertical="center" wrapText="1"/>
    </xf>
    <xf numFmtId="172" fontId="11" fillId="0" borderId="10" xfId="41" applyNumberFormat="1" applyFont="1" applyFill="1" applyBorder="1" applyAlignment="1">
      <alignment horizontal="center" vertical="center" wrapText="1"/>
    </xf>
    <xf numFmtId="3" fontId="9" fillId="24" borderId="10" xfId="41" applyNumberFormat="1" applyFont="1" applyFill="1" applyBorder="1" applyAlignment="1">
      <alignment horizontal="center" vertical="center" wrapText="1"/>
    </xf>
    <xf numFmtId="172" fontId="11" fillId="24" borderId="10" xfId="41" applyNumberFormat="1" applyFont="1" applyFill="1" applyBorder="1" applyAlignment="1">
      <alignment horizontal="center" vertical="center" wrapText="1"/>
    </xf>
    <xf numFmtId="172" fontId="29" fillId="0" borderId="0" xfId="41" applyNumberFormat="1" applyFont="1" applyFill="1" applyAlignment="1">
      <alignment/>
    </xf>
    <xf numFmtId="188" fontId="8" fillId="0" borderId="10" xfId="41" applyNumberFormat="1" applyFont="1" applyFill="1" applyBorder="1" applyAlignment="1">
      <alignment horizontal="right" vertical="center"/>
    </xf>
    <xf numFmtId="3" fontId="18" fillId="0" borderId="10" xfId="41" applyNumberFormat="1" applyFont="1" applyFill="1" applyBorder="1" applyAlignment="1">
      <alignment horizontal="center" vertical="center" wrapText="1"/>
    </xf>
    <xf numFmtId="188" fontId="18" fillId="0" borderId="10" xfId="41" applyNumberFormat="1" applyFont="1" applyFill="1" applyBorder="1" applyAlignment="1">
      <alignment horizontal="right" vertical="center"/>
    </xf>
    <xf numFmtId="172" fontId="31" fillId="0" borderId="0" xfId="41" applyNumberFormat="1" applyFont="1" applyFill="1" applyAlignment="1">
      <alignment/>
    </xf>
    <xf numFmtId="3" fontId="8" fillId="0" borderId="10" xfId="41" applyNumberFormat="1" applyFont="1" applyFill="1" applyBorder="1" applyAlignment="1">
      <alignment horizontal="center" vertical="center" wrapText="1"/>
    </xf>
    <xf numFmtId="188" fontId="3" fillId="0" borderId="10" xfId="41" applyNumberFormat="1" applyFont="1" applyFill="1" applyBorder="1" applyAlignment="1">
      <alignment horizontal="right" vertical="center"/>
    </xf>
    <xf numFmtId="188" fontId="3" fillId="0" borderId="10" xfId="41" applyNumberFormat="1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172" fontId="34" fillId="0" borderId="13" xfId="41" applyNumberFormat="1" applyFont="1" applyBorder="1" applyAlignment="1">
      <alignment horizontal="center" vertical="center" wrapText="1"/>
    </xf>
    <xf numFmtId="172" fontId="13" fillId="0" borderId="10" xfId="41" applyNumberFormat="1" applyFont="1" applyFill="1" applyBorder="1" applyAlignment="1">
      <alignment vertical="center" wrapText="1"/>
    </xf>
    <xf numFmtId="188" fontId="3" fillId="0" borderId="10" xfId="41" applyNumberFormat="1" applyFont="1" applyFill="1" applyBorder="1" applyAlignment="1">
      <alignment vertical="center" wrapText="1"/>
    </xf>
    <xf numFmtId="172" fontId="13" fillId="24" borderId="10" xfId="41" applyNumberFormat="1" applyFont="1" applyFill="1" applyBorder="1" applyAlignment="1">
      <alignment vertical="center" wrapText="1"/>
    </xf>
    <xf numFmtId="188" fontId="3" fillId="0" borderId="10" xfId="41" applyNumberFormat="1" applyFont="1" applyBorder="1" applyAlignment="1">
      <alignment vertical="center" wrapText="1"/>
    </xf>
    <xf numFmtId="172" fontId="13" fillId="24" borderId="10" xfId="41" applyNumberFormat="1" applyFont="1" applyFill="1" applyBorder="1" applyAlignment="1">
      <alignment horizontal="right" vertical="center"/>
    </xf>
    <xf numFmtId="172" fontId="13" fillId="24" borderId="10" xfId="41" applyNumberFormat="1" applyFont="1" applyFill="1" applyBorder="1" applyAlignment="1">
      <alignment horizontal="left" vertical="center" wrapText="1"/>
    </xf>
    <xf numFmtId="172" fontId="3" fillId="24" borderId="10" xfId="41" applyNumberFormat="1" applyFont="1" applyFill="1" applyBorder="1" applyAlignment="1">
      <alignment horizontal="center" vertical="center"/>
    </xf>
    <xf numFmtId="10" fontId="13" fillId="26" borderId="10" xfId="41" applyNumberFormat="1" applyFont="1" applyFill="1" applyBorder="1" applyAlignment="1">
      <alignment horizontal="right" vertical="center"/>
    </xf>
    <xf numFmtId="188" fontId="17" fillId="26" borderId="10" xfId="41" applyNumberFormat="1" applyFont="1" applyFill="1" applyBorder="1" applyAlignment="1">
      <alignment horizontal="left" vertical="center" wrapText="1"/>
    </xf>
    <xf numFmtId="188" fontId="17" fillId="26" borderId="10" xfId="41" applyNumberFormat="1" applyFont="1" applyFill="1" applyBorder="1" applyAlignment="1">
      <alignment horizontal="center" vertical="center"/>
    </xf>
    <xf numFmtId="3" fontId="17" fillId="26" borderId="10" xfId="41" applyNumberFormat="1" applyFont="1" applyFill="1" applyBorder="1" applyAlignment="1">
      <alignment horizontal="right" vertical="center"/>
    </xf>
    <xf numFmtId="10" fontId="17" fillId="26" borderId="10" xfId="41" applyNumberFormat="1" applyFont="1" applyFill="1" applyBorder="1" applyAlignment="1">
      <alignment horizontal="right" vertical="center"/>
    </xf>
    <xf numFmtId="3" fontId="13" fillId="26" borderId="10" xfId="41" applyNumberFormat="1" applyFont="1" applyFill="1" applyBorder="1" applyAlignment="1">
      <alignment vertical="center"/>
    </xf>
    <xf numFmtId="172" fontId="9" fillId="26" borderId="10" xfId="41" applyNumberFormat="1" applyFont="1" applyFill="1" applyBorder="1" applyAlignment="1">
      <alignment horizontal="center" vertical="center" wrapText="1"/>
    </xf>
    <xf numFmtId="172" fontId="9" fillId="0" borderId="10" xfId="41" applyNumberFormat="1" applyFont="1" applyFill="1" applyBorder="1" applyAlignment="1">
      <alignment vertical="center"/>
    </xf>
    <xf numFmtId="172" fontId="9" fillId="0" borderId="10" xfId="41" applyNumberFormat="1" applyFont="1" applyBorder="1" applyAlignment="1">
      <alignment horizontal="left" vertical="center" wrapText="1"/>
    </xf>
    <xf numFmtId="3" fontId="17" fillId="0" borderId="10" xfId="41" applyNumberFormat="1" applyFont="1" applyFill="1" applyBorder="1" applyAlignment="1">
      <alignment horizontal="center" vertical="center"/>
    </xf>
    <xf numFmtId="172" fontId="13" fillId="0" borderId="10" xfId="41" applyNumberFormat="1" applyFont="1" applyFill="1" applyBorder="1" applyAlignment="1">
      <alignment horizontal="center" vertical="center" wrapText="1"/>
    </xf>
    <xf numFmtId="172" fontId="9" fillId="0" borderId="10" xfId="41" applyNumberFormat="1" applyFont="1" applyBorder="1" applyAlignment="1">
      <alignment horizontal="center" vertical="center" wrapText="1"/>
    </xf>
    <xf numFmtId="172" fontId="9" fillId="0" borderId="10" xfId="41" applyNumberFormat="1" applyFont="1" applyFill="1" applyBorder="1" applyAlignment="1">
      <alignment horizontal="right" vertical="center"/>
    </xf>
    <xf numFmtId="188" fontId="9" fillId="0" borderId="10" xfId="41" applyNumberFormat="1" applyFont="1" applyFill="1" applyBorder="1" applyAlignment="1">
      <alignment horizontal="right" vertical="center"/>
    </xf>
    <xf numFmtId="172" fontId="9" fillId="0" borderId="0" xfId="41" applyNumberFormat="1" applyFont="1" applyFill="1" applyBorder="1" applyAlignment="1">
      <alignment vertical="center"/>
    </xf>
    <xf numFmtId="172" fontId="17" fillId="0" borderId="0" xfId="41" applyNumberFormat="1" applyFont="1" applyFill="1" applyBorder="1" applyAlignment="1">
      <alignment vertical="center"/>
    </xf>
    <xf numFmtId="172" fontId="6" fillId="0" borderId="0" xfId="41" applyNumberFormat="1" applyFont="1" applyAlignment="1">
      <alignment vertical="center"/>
    </xf>
    <xf numFmtId="172" fontId="3" fillId="0" borderId="0" xfId="41" applyNumberFormat="1" applyFont="1" applyFill="1" applyBorder="1" applyAlignment="1">
      <alignment vertical="center"/>
    </xf>
    <xf numFmtId="172" fontId="3" fillId="0" borderId="10" xfId="41" applyNumberFormat="1" applyFont="1" applyFill="1" applyBorder="1" applyAlignment="1" quotePrefix="1">
      <alignment horizontal="right" vertical="center" wrapText="1"/>
    </xf>
    <xf numFmtId="172" fontId="7" fillId="0" borderId="0" xfId="41" applyNumberFormat="1" applyFont="1" applyBorder="1" applyAlignment="1">
      <alignment vertical="center"/>
    </xf>
    <xf numFmtId="172" fontId="3" fillId="0" borderId="10" xfId="41" applyNumberFormat="1" applyFont="1" applyBorder="1" applyAlignment="1" quotePrefix="1">
      <alignment horizontal="center" vertical="center" wrapText="1"/>
    </xf>
    <xf numFmtId="172" fontId="18" fillId="0" borderId="0" xfId="41" applyNumberFormat="1" applyFont="1" applyFill="1" applyBorder="1" applyAlignment="1">
      <alignment vertical="center"/>
    </xf>
    <xf numFmtId="172" fontId="3" fillId="0" borderId="0" xfId="41" applyNumberFormat="1" applyFont="1" applyAlignment="1">
      <alignment vertical="center"/>
    </xf>
    <xf numFmtId="172" fontId="3" fillId="0" borderId="0" xfId="41" applyNumberFormat="1" applyFont="1" applyFill="1" applyAlignment="1">
      <alignment vertical="center"/>
    </xf>
    <xf numFmtId="172" fontId="3" fillId="0" borderId="0" xfId="41" applyNumberFormat="1" applyFont="1" applyBorder="1" applyAlignment="1">
      <alignment vertical="center"/>
    </xf>
    <xf numFmtId="172" fontId="3" fillId="0" borderId="10" xfId="41" applyNumberFormat="1" applyFont="1" applyBorder="1" applyAlignment="1">
      <alignment horizontal="left" vertical="center" wrapText="1"/>
    </xf>
    <xf numFmtId="172" fontId="6" fillId="0" borderId="14" xfId="41" applyNumberFormat="1" applyFont="1" applyBorder="1" applyAlignment="1">
      <alignment vertical="center"/>
    </xf>
    <xf numFmtId="3" fontId="13" fillId="26" borderId="10" xfId="41" applyNumberFormat="1" applyFont="1" applyFill="1" applyBorder="1" applyAlignment="1">
      <alignment horizontal="right" vertical="center"/>
    </xf>
    <xf numFmtId="172" fontId="3" fillId="5" borderId="10" xfId="41" applyNumberFormat="1" applyFont="1" applyFill="1" applyBorder="1" applyAlignment="1">
      <alignment vertical="center"/>
    </xf>
    <xf numFmtId="188" fontId="9" fillId="5" borderId="10" xfId="41" applyNumberFormat="1" applyFont="1" applyFill="1" applyBorder="1" applyAlignment="1">
      <alignment horizontal="left" vertical="center" wrapText="1"/>
    </xf>
    <xf numFmtId="188" fontId="3" fillId="5" borderId="10" xfId="41" applyNumberFormat="1" applyFont="1" applyFill="1" applyBorder="1" applyAlignment="1">
      <alignment horizontal="center" vertical="center"/>
    </xf>
    <xf numFmtId="188" fontId="9" fillId="5" borderId="10" xfId="41" applyNumberFormat="1" applyFont="1" applyFill="1" applyBorder="1" applyAlignment="1">
      <alignment horizontal="right" vertical="center"/>
    </xf>
    <xf numFmtId="172" fontId="17" fillId="24" borderId="10" xfId="41" applyNumberFormat="1" applyFont="1" applyFill="1" applyBorder="1" applyAlignment="1">
      <alignment horizontal="center" vertical="center"/>
    </xf>
    <xf numFmtId="188" fontId="17" fillId="24" borderId="10" xfId="41" applyNumberFormat="1" applyFont="1" applyFill="1" applyBorder="1" applyAlignment="1">
      <alignment horizontal="left" vertical="center" wrapText="1"/>
    </xf>
    <xf numFmtId="188" fontId="17" fillId="24" borderId="10" xfId="41" applyNumberFormat="1" applyFont="1" applyFill="1" applyBorder="1" applyAlignment="1">
      <alignment horizontal="center" vertical="center"/>
    </xf>
    <xf numFmtId="3" fontId="17" fillId="24" borderId="10" xfId="41" applyNumberFormat="1" applyFont="1" applyFill="1" applyBorder="1" applyAlignment="1">
      <alignment horizontal="right" vertical="center"/>
    </xf>
    <xf numFmtId="188" fontId="9" fillId="0" borderId="10" xfId="41" applyNumberFormat="1" applyFont="1" applyFill="1" applyBorder="1" applyAlignment="1">
      <alignment vertical="center" wrapText="1"/>
    </xf>
    <xf numFmtId="188" fontId="9" fillId="0" borderId="10" xfId="41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3" fontId="30" fillId="0" borderId="10" xfId="41" applyNumberFormat="1" applyFont="1" applyFill="1" applyBorder="1" applyAlignment="1">
      <alignment horizontal="right" vertical="center"/>
    </xf>
    <xf numFmtId="188" fontId="9" fillId="0" borderId="10" xfId="0" applyNumberFormat="1" applyFont="1" applyFill="1" applyBorder="1" applyAlignment="1">
      <alignment horizontal="justify" vertical="center" wrapText="1"/>
    </xf>
    <xf numFmtId="188" fontId="9" fillId="0" borderId="10" xfId="57" applyNumberFormat="1" applyFont="1" applyFill="1" applyBorder="1" applyAlignment="1">
      <alignment horizontal="left" vertical="center" wrapText="1"/>
      <protection/>
    </xf>
    <xf numFmtId="188" fontId="9" fillId="0" borderId="10" xfId="0" applyNumberFormat="1" applyFont="1" applyFill="1" applyBorder="1" applyAlignment="1">
      <alignment vertical="center" wrapText="1"/>
    </xf>
    <xf numFmtId="172" fontId="11" fillId="0" borderId="10" xfId="41" applyNumberFormat="1" applyFont="1" applyFill="1" applyBorder="1" applyAlignment="1">
      <alignment horizontal="center" vertical="center"/>
    </xf>
    <xf numFmtId="188" fontId="3" fillId="0" borderId="10" xfId="57" applyNumberFormat="1" applyFont="1" applyFill="1" applyBorder="1" applyAlignment="1">
      <alignment horizontal="left" vertical="center" wrapText="1"/>
      <protection/>
    </xf>
    <xf numFmtId="188" fontId="17" fillId="0" borderId="10" xfId="41" applyNumberFormat="1" applyFont="1" applyFill="1" applyBorder="1" applyAlignment="1">
      <alignment horizontal="left" vertical="center" wrapText="1"/>
    </xf>
    <xf numFmtId="188" fontId="18" fillId="0" borderId="10" xfId="41" applyNumberFormat="1" applyFont="1" applyFill="1" applyBorder="1" applyAlignment="1">
      <alignment horizontal="center" vertical="center"/>
    </xf>
    <xf numFmtId="188" fontId="9" fillId="0" borderId="10" xfId="41" applyNumberFormat="1" applyFont="1" applyFill="1" applyBorder="1" applyAlignment="1">
      <alignment horizontal="left" vertical="center"/>
    </xf>
    <xf numFmtId="172" fontId="13" fillId="0" borderId="10" xfId="41" applyNumberFormat="1" applyFont="1" applyFill="1" applyBorder="1" applyAlignment="1">
      <alignment horizontal="center" vertical="center"/>
    </xf>
    <xf numFmtId="3" fontId="9" fillId="0" borderId="10" xfId="57" applyNumberFormat="1" applyFont="1" applyFill="1" applyBorder="1" applyAlignment="1">
      <alignment horizontal="left" vertical="center" wrapText="1"/>
      <protection/>
    </xf>
    <xf numFmtId="188" fontId="3" fillId="0" borderId="10" xfId="57" applyNumberFormat="1" applyFont="1" applyBorder="1" applyAlignment="1">
      <alignment horizontal="left" vertical="center" wrapText="1"/>
      <protection/>
    </xf>
    <xf numFmtId="188" fontId="13" fillId="24" borderId="10" xfId="57" applyNumberFormat="1" applyFont="1" applyFill="1" applyBorder="1" applyAlignment="1">
      <alignment horizontal="left" vertical="center" wrapText="1"/>
      <protection/>
    </xf>
    <xf numFmtId="172" fontId="8" fillId="0" borderId="10" xfId="41" applyNumberFormat="1" applyFont="1" applyFill="1" applyBorder="1" applyAlignment="1">
      <alignment horizontal="center" vertical="center"/>
    </xf>
    <xf numFmtId="188" fontId="8" fillId="0" borderId="10" xfId="57" applyNumberFormat="1" applyFont="1" applyFill="1" applyBorder="1" applyAlignment="1">
      <alignment horizontal="left" vertical="center" wrapText="1"/>
      <protection/>
    </xf>
    <xf numFmtId="3" fontId="34" fillId="0" borderId="10" xfId="41" applyNumberFormat="1" applyFont="1" applyFill="1" applyBorder="1" applyAlignment="1">
      <alignment horizontal="right" vertical="center"/>
    </xf>
    <xf numFmtId="188" fontId="8" fillId="0" borderId="10" xfId="57" applyNumberFormat="1" applyFont="1" applyFill="1" applyBorder="1" applyAlignment="1">
      <alignment horizontal="center" vertical="center" wrapText="1"/>
      <protection/>
    </xf>
    <xf numFmtId="188" fontId="13" fillId="24" borderId="10" xfId="57" applyNumberFormat="1" applyFont="1" applyFill="1" applyBorder="1" applyAlignment="1">
      <alignment horizontal="center" vertical="center" wrapText="1"/>
      <protection/>
    </xf>
    <xf numFmtId="188" fontId="13" fillId="24" borderId="10" xfId="57" applyNumberFormat="1" applyFont="1" applyFill="1" applyBorder="1" applyAlignment="1">
      <alignment horizontal="right" vertical="center" wrapText="1"/>
      <protection/>
    </xf>
    <xf numFmtId="3" fontId="3" fillId="0" borderId="10" xfId="57" applyNumberFormat="1" applyFont="1" applyBorder="1" applyAlignment="1">
      <alignment horizontal="left" vertical="center" wrapText="1"/>
      <protection/>
    </xf>
    <xf numFmtId="188" fontId="3" fillId="0" borderId="10" xfId="41" applyNumberFormat="1" applyFont="1" applyBorder="1" applyAlignment="1">
      <alignment horizontal="center" vertical="center"/>
    </xf>
    <xf numFmtId="3" fontId="35" fillId="0" borderId="10" xfId="41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172" fontId="8" fillId="0" borderId="10" xfId="41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justify" vertical="center" wrapText="1"/>
    </xf>
    <xf numFmtId="172" fontId="3" fillId="0" borderId="12" xfId="41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172" fontId="17" fillId="0" borderId="10" xfId="41" applyNumberFormat="1" applyFont="1" applyFill="1" applyBorder="1" applyAlignment="1">
      <alignment vertical="center"/>
    </xf>
    <xf numFmtId="172" fontId="18" fillId="0" borderId="10" xfId="41" applyNumberFormat="1" applyFont="1" applyFill="1" applyBorder="1" applyAlignment="1">
      <alignment vertical="center"/>
    </xf>
    <xf numFmtId="172" fontId="3" fillId="0" borderId="10" xfId="41" applyNumberFormat="1" applyFont="1" applyFill="1" applyBorder="1" applyAlignment="1">
      <alignment vertical="center"/>
    </xf>
    <xf numFmtId="172" fontId="3" fillId="0" borderId="10" xfId="41" applyNumberFormat="1" applyFont="1" applyBorder="1" applyAlignment="1">
      <alignment vertical="center"/>
    </xf>
    <xf numFmtId="172" fontId="6" fillId="0" borderId="10" xfId="41" applyNumberFormat="1" applyFont="1" applyBorder="1" applyAlignment="1">
      <alignment vertical="center"/>
    </xf>
    <xf numFmtId="172" fontId="7" fillId="0" borderId="10" xfId="41" applyNumberFormat="1" applyFont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13" fillId="0" borderId="10" xfId="57" applyNumberFormat="1" applyFont="1" applyFill="1" applyBorder="1" applyAlignment="1">
      <alignment horizontal="left" vertical="center" wrapText="1"/>
      <protection/>
    </xf>
    <xf numFmtId="3" fontId="3" fillId="0" borderId="1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wrapText="1"/>
    </xf>
    <xf numFmtId="172" fontId="3" fillId="0" borderId="12" xfId="4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72" fontId="9" fillId="5" borderId="10" xfId="41" applyNumberFormat="1" applyFont="1" applyFill="1" applyBorder="1" applyAlignment="1">
      <alignment horizontal="center" vertical="center"/>
    </xf>
    <xf numFmtId="188" fontId="11" fillId="5" borderId="10" xfId="41" applyNumberFormat="1" applyFont="1" applyFill="1" applyBorder="1" applyAlignment="1">
      <alignment horizontal="center" vertical="center"/>
    </xf>
    <xf numFmtId="3" fontId="9" fillId="5" borderId="10" xfId="41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justify" vertical="center" wrapText="1"/>
    </xf>
    <xf numFmtId="3" fontId="30" fillId="0" borderId="12" xfId="41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0" fontId="13" fillId="0" borderId="13" xfId="4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5" fillId="0" borderId="0" xfId="41" applyNumberFormat="1" applyFont="1" applyAlignment="1">
      <alignment horizontal="center"/>
    </xf>
    <xf numFmtId="3" fontId="3" fillId="0" borderId="10" xfId="57" applyNumberFormat="1" applyFont="1" applyFill="1" applyBorder="1" applyAlignment="1">
      <alignment horizontal="center" vertical="center" wrapText="1"/>
      <protection/>
    </xf>
    <xf numFmtId="172" fontId="9" fillId="0" borderId="10" xfId="41" applyNumberFormat="1" applyFont="1" applyBorder="1" applyAlignment="1">
      <alignment horizontal="center" vertical="center"/>
    </xf>
    <xf numFmtId="3" fontId="9" fillId="0" borderId="10" xfId="41" applyNumberFormat="1" applyFont="1" applyFill="1" applyBorder="1" applyAlignment="1">
      <alignment horizontal="center" vertical="center"/>
    </xf>
    <xf numFmtId="3" fontId="11" fillId="0" borderId="10" xfId="41" applyNumberFormat="1" applyFont="1" applyFill="1" applyBorder="1" applyAlignment="1">
      <alignment horizontal="center" vertical="center"/>
    </xf>
    <xf numFmtId="3" fontId="3" fillId="25" borderId="10" xfId="41" applyNumberFormat="1" applyFont="1" applyFill="1" applyBorder="1" applyAlignment="1">
      <alignment horizontal="right" vertical="center"/>
    </xf>
    <xf numFmtId="172" fontId="8" fillId="0" borderId="10" xfId="41" applyNumberFormat="1" applyFont="1" applyFill="1" applyBorder="1" applyAlignment="1">
      <alignment horizontal="right" vertical="center"/>
    </xf>
    <xf numFmtId="172" fontId="3" fillId="0" borderId="10" xfId="41" applyNumberFormat="1" applyFont="1" applyFill="1" applyBorder="1" applyAlignment="1">
      <alignment horizontal="right" vertical="center"/>
    </xf>
    <xf numFmtId="3" fontId="6" fillId="0" borderId="0" xfId="41" applyNumberFormat="1" applyFont="1" applyBorder="1" applyAlignment="1">
      <alignment horizontal="right"/>
    </xf>
    <xf numFmtId="3" fontId="34" fillId="0" borderId="0" xfId="41" applyNumberFormat="1" applyFont="1" applyFill="1" applyBorder="1" applyAlignment="1">
      <alignment horizontal="right" vertical="center" wrapText="1"/>
    </xf>
    <xf numFmtId="3" fontId="6" fillId="0" borderId="0" xfId="4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34" fillId="0" borderId="13" xfId="41" applyNumberFormat="1" applyFont="1" applyFill="1" applyBorder="1" applyAlignment="1">
      <alignment horizontal="right" vertical="center" wrapText="1"/>
    </xf>
    <xf numFmtId="3" fontId="34" fillId="0" borderId="10" xfId="41" applyNumberFormat="1" applyFont="1" applyFill="1" applyBorder="1" applyAlignment="1">
      <alignment horizontal="right" vertical="center" wrapText="1"/>
    </xf>
    <xf numFmtId="3" fontId="3" fillId="0" borderId="10" xfId="41" applyNumberFormat="1" applyFont="1" applyFill="1" applyBorder="1" applyAlignment="1">
      <alignment horizontal="right" vertical="center" wrapText="1"/>
    </xf>
    <xf numFmtId="3" fontId="3" fillId="0" borderId="10" xfId="41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7" fillId="0" borderId="0" xfId="41" applyNumberFormat="1" applyFont="1" applyBorder="1" applyAlignment="1">
      <alignment horizontal="right"/>
    </xf>
    <xf numFmtId="3" fontId="7" fillId="0" borderId="0" xfId="41" applyNumberFormat="1" applyFont="1" applyAlignment="1">
      <alignment horizontal="right"/>
    </xf>
    <xf numFmtId="3" fontId="3" fillId="0" borderId="0" xfId="41" applyNumberFormat="1" applyFont="1" applyAlignment="1">
      <alignment horizontal="right"/>
    </xf>
    <xf numFmtId="3" fontId="2" fillId="0" borderId="0" xfId="41" applyNumberFormat="1" applyFont="1" applyAlignment="1">
      <alignment horizontal="right"/>
    </xf>
    <xf numFmtId="3" fontId="6" fillId="0" borderId="0" xfId="41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7" fillId="0" borderId="0" xfId="41" applyNumberFormat="1" applyFont="1" applyFill="1" applyBorder="1" applyAlignment="1">
      <alignment horizontal="right"/>
    </xf>
    <xf numFmtId="3" fontId="7" fillId="0" borderId="0" xfId="41" applyNumberFormat="1" applyFont="1" applyFill="1" applyAlignment="1">
      <alignment horizontal="right"/>
    </xf>
    <xf numFmtId="3" fontId="3" fillId="0" borderId="0" xfId="41" applyNumberFormat="1" applyFont="1" applyFill="1" applyAlignment="1">
      <alignment horizontal="right"/>
    </xf>
    <xf numFmtId="3" fontId="2" fillId="0" borderId="0" xfId="41" applyNumberFormat="1" applyFont="1" applyFill="1" applyAlignment="1">
      <alignment horizontal="right"/>
    </xf>
    <xf numFmtId="3" fontId="6" fillId="0" borderId="0" xfId="41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7" fillId="0" borderId="0" xfId="41" applyNumberFormat="1" applyFont="1" applyBorder="1" applyAlignment="1">
      <alignment horizontal="right" wrapText="1"/>
    </xf>
    <xf numFmtId="3" fontId="7" fillId="0" borderId="0" xfId="41" applyNumberFormat="1" applyFont="1" applyAlignment="1">
      <alignment horizontal="right" wrapText="1"/>
    </xf>
    <xf numFmtId="3" fontId="3" fillId="0" borderId="0" xfId="41" applyNumberFormat="1" applyFont="1" applyAlignment="1">
      <alignment horizontal="right" wrapText="1"/>
    </xf>
    <xf numFmtId="3" fontId="2" fillId="0" borderId="0" xfId="41" applyNumberFormat="1" applyFont="1" applyAlignment="1">
      <alignment horizontal="right" wrapText="1"/>
    </xf>
    <xf numFmtId="10" fontId="3" fillId="0" borderId="10" xfId="41" applyNumberFormat="1" applyFont="1" applyBorder="1" applyAlignment="1">
      <alignment vertical="center"/>
    </xf>
    <xf numFmtId="4" fontId="3" fillId="0" borderId="10" xfId="41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10" fontId="3" fillId="24" borderId="10" xfId="41" applyNumberFormat="1" applyFont="1" applyFill="1" applyBorder="1" applyAlignment="1">
      <alignment vertical="center"/>
    </xf>
    <xf numFmtId="4" fontId="3" fillId="24" borderId="10" xfId="41" applyNumberFormat="1" applyFont="1" applyFill="1" applyBorder="1" applyAlignment="1">
      <alignment horizontal="center" vertical="center" wrapText="1"/>
    </xf>
    <xf numFmtId="172" fontId="3" fillId="24" borderId="10" xfId="41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17" fillId="24" borderId="10" xfId="41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17" fillId="0" borderId="10" xfId="41" applyNumberFormat="1" applyFont="1" applyFill="1" applyBorder="1" applyAlignment="1">
      <alignment horizontal="right" vertical="center"/>
    </xf>
    <xf numFmtId="172" fontId="22" fillId="0" borderId="0" xfId="41" applyNumberFormat="1" applyFont="1" applyBorder="1" applyAlignment="1">
      <alignment/>
    </xf>
    <xf numFmtId="3" fontId="3" fillId="0" borderId="10" xfId="41" applyNumberFormat="1" applyFont="1" applyBorder="1" applyAlignment="1">
      <alignment horizontal="right"/>
    </xf>
    <xf numFmtId="172" fontId="13" fillId="7" borderId="10" xfId="41" applyNumberFormat="1" applyFont="1" applyFill="1" applyBorder="1" applyAlignment="1">
      <alignment horizontal="right" vertical="center"/>
    </xf>
    <xf numFmtId="172" fontId="38" fillId="0" borderId="0" xfId="41" applyNumberFormat="1" applyFont="1" applyAlignment="1">
      <alignment/>
    </xf>
    <xf numFmtId="172" fontId="39" fillId="0" borderId="0" xfId="41" applyNumberFormat="1" applyFont="1" applyAlignment="1">
      <alignment/>
    </xf>
    <xf numFmtId="3" fontId="40" fillId="0" borderId="10" xfId="41" applyNumberFormat="1" applyFont="1" applyBorder="1" applyAlignment="1">
      <alignment horizontal="right"/>
    </xf>
    <xf numFmtId="3" fontId="7" fillId="24" borderId="10" xfId="41" applyNumberFormat="1" applyFont="1" applyFill="1" applyBorder="1" applyAlignment="1">
      <alignment horizontal="right"/>
    </xf>
    <xf numFmtId="3" fontId="7" fillId="7" borderId="10" xfId="41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5" xfId="41" applyNumberFormat="1" applyFont="1" applyFill="1" applyBorder="1" applyAlignment="1">
      <alignment horizontal="right" vertical="center"/>
    </xf>
    <xf numFmtId="188" fontId="3" fillId="0" borderId="15" xfId="41" applyNumberFormat="1" applyFont="1" applyBorder="1" applyAlignment="1">
      <alignment vertical="center" wrapText="1"/>
    </xf>
    <xf numFmtId="3" fontId="3" fillId="0" borderId="16" xfId="41" applyNumberFormat="1" applyFont="1" applyFill="1" applyBorder="1" applyAlignment="1">
      <alignment horizontal="right" vertical="center"/>
    </xf>
    <xf numFmtId="188" fontId="8" fillId="0" borderId="16" xfId="41" applyNumberFormat="1" applyFont="1" applyBorder="1" applyAlignment="1">
      <alignment horizontal="right" vertical="center"/>
    </xf>
    <xf numFmtId="188" fontId="13" fillId="0" borderId="17" xfId="41" applyNumberFormat="1" applyFont="1" applyBorder="1" applyAlignment="1">
      <alignment horizontal="right" vertical="center"/>
    </xf>
    <xf numFmtId="172" fontId="12" fillId="0" borderId="0" xfId="41" applyNumberFormat="1" applyFont="1" applyBorder="1" applyAlignment="1">
      <alignment/>
    </xf>
    <xf numFmtId="4" fontId="3" fillId="0" borderId="10" xfId="41" applyNumberFormat="1" applyFont="1" applyFill="1" applyBorder="1" applyAlignment="1">
      <alignment horizontal="center" vertical="center" wrapText="1"/>
    </xf>
    <xf numFmtId="3" fontId="13" fillId="0" borderId="10" xfId="41" applyNumberFormat="1" applyFont="1" applyFill="1" applyBorder="1" applyAlignment="1">
      <alignment vertical="center"/>
    </xf>
    <xf numFmtId="3" fontId="17" fillId="0" borderId="10" xfId="41" applyNumberFormat="1" applyFont="1" applyFill="1" applyBorder="1" applyAlignment="1">
      <alignment horizontal="center" vertical="center" wrapText="1"/>
    </xf>
    <xf numFmtId="172" fontId="6" fillId="0" borderId="10" xfId="41" applyNumberFormat="1" applyFont="1" applyFill="1" applyBorder="1" applyAlignment="1">
      <alignment vertical="center"/>
    </xf>
    <xf numFmtId="3" fontId="7" fillId="0" borderId="13" xfId="41" applyNumberFormat="1" applyFont="1" applyBorder="1" applyAlignment="1">
      <alignment horizontal="right"/>
    </xf>
    <xf numFmtId="172" fontId="3" fillId="0" borderId="10" xfId="41" applyNumberFormat="1" applyFont="1" applyFill="1" applyBorder="1" applyAlignment="1">
      <alignment vertical="center" wrapText="1"/>
    </xf>
    <xf numFmtId="172" fontId="9" fillId="0" borderId="10" xfId="41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36" fillId="0" borderId="10" xfId="41" applyNumberFormat="1" applyFont="1" applyFill="1" applyBorder="1" applyAlignment="1">
      <alignment horizontal="right" vertical="center"/>
    </xf>
    <xf numFmtId="3" fontId="36" fillId="0" borderId="10" xfId="41" applyNumberFormat="1" applyFont="1" applyFill="1" applyBorder="1" applyAlignment="1">
      <alignment vertical="center"/>
    </xf>
    <xf numFmtId="188" fontId="40" fillId="0" borderId="10" xfId="41" applyNumberFormat="1" applyFont="1" applyFill="1" applyBorder="1" applyAlignment="1">
      <alignment horizontal="center" vertical="center" wrapText="1"/>
    </xf>
    <xf numFmtId="172" fontId="42" fillId="0" borderId="0" xfId="41" applyNumberFormat="1" applyFont="1" applyFill="1" applyAlignment="1">
      <alignment/>
    </xf>
    <xf numFmtId="0" fontId="43" fillId="0" borderId="0" xfId="0" applyFont="1" applyAlignment="1">
      <alignment/>
    </xf>
    <xf numFmtId="3" fontId="21" fillId="0" borderId="0" xfId="0" applyNumberFormat="1" applyFont="1" applyFill="1" applyAlignment="1">
      <alignment vertical="justify" wrapText="1"/>
    </xf>
    <xf numFmtId="172" fontId="27" fillId="0" borderId="0" xfId="41" applyNumberFormat="1" applyFont="1" applyAlignment="1">
      <alignment/>
    </xf>
    <xf numFmtId="3" fontId="24" fillId="0" borderId="0" xfId="0" applyNumberFormat="1" applyFont="1" applyBorder="1" applyAlignment="1">
      <alignment/>
    </xf>
    <xf numFmtId="172" fontId="4" fillId="0" borderId="0" xfId="41" applyNumberFormat="1" applyFont="1" applyAlignment="1">
      <alignment horizontal="center"/>
    </xf>
    <xf numFmtId="3" fontId="7" fillId="0" borderId="10" xfId="41" applyNumberFormat="1" applyFont="1" applyFill="1" applyBorder="1" applyAlignment="1">
      <alignment horizontal="right"/>
    </xf>
    <xf numFmtId="172" fontId="18" fillId="0" borderId="10" xfId="41" applyNumberFormat="1" applyFont="1" applyFill="1" applyBorder="1" applyAlignment="1">
      <alignment horizontal="right" vertical="center"/>
    </xf>
    <xf numFmtId="172" fontId="22" fillId="0" borderId="0" xfId="41" applyNumberFormat="1" applyFont="1" applyFill="1" applyAlignment="1">
      <alignment/>
    </xf>
    <xf numFmtId="3" fontId="37" fillId="0" borderId="10" xfId="41" applyNumberFormat="1" applyFont="1" applyFill="1" applyBorder="1" applyAlignment="1">
      <alignment horizontal="right"/>
    </xf>
    <xf numFmtId="172" fontId="2" fillId="0" borderId="0" xfId="41" applyNumberFormat="1" applyFont="1" applyFill="1" applyAlignment="1">
      <alignment/>
    </xf>
    <xf numFmtId="3" fontId="3" fillId="0" borderId="10" xfId="41" applyNumberFormat="1" applyFont="1" applyFill="1" applyBorder="1" applyAlignment="1">
      <alignment horizontal="right"/>
    </xf>
    <xf numFmtId="3" fontId="40" fillId="0" borderId="10" xfId="41" applyNumberFormat="1" applyFont="1" applyFill="1" applyBorder="1" applyAlignment="1">
      <alignment horizontal="center" vertical="center" wrapText="1"/>
    </xf>
    <xf numFmtId="172" fontId="44" fillId="0" borderId="0" xfId="41" applyNumberFormat="1" applyFont="1" applyAlignment="1">
      <alignment/>
    </xf>
    <xf numFmtId="172" fontId="27" fillId="0" borderId="0" xfId="41" applyNumberFormat="1" applyFont="1" applyAlignment="1">
      <alignment horizontal="right"/>
    </xf>
    <xf numFmtId="172" fontId="8" fillId="0" borderId="0" xfId="41" applyNumberFormat="1" applyFont="1" applyFill="1" applyAlignment="1">
      <alignment horizontal="right"/>
    </xf>
    <xf numFmtId="172" fontId="33" fillId="0" borderId="13" xfId="41" applyNumberFormat="1" applyFont="1" applyFill="1" applyBorder="1" applyAlignment="1">
      <alignment horizontal="center"/>
    </xf>
    <xf numFmtId="172" fontId="33" fillId="0" borderId="13" xfId="41" applyNumberFormat="1" applyFont="1" applyFill="1" applyBorder="1" applyAlignment="1">
      <alignment horizontal="center" wrapText="1"/>
    </xf>
    <xf numFmtId="3" fontId="33" fillId="0" borderId="13" xfId="41" applyNumberFormat="1" applyFont="1" applyFill="1" applyBorder="1" applyAlignment="1">
      <alignment horizontal="right"/>
    </xf>
    <xf numFmtId="172" fontId="33" fillId="7" borderId="10" xfId="41" applyNumberFormat="1" applyFont="1" applyFill="1" applyBorder="1" applyAlignment="1">
      <alignment horizontal="center"/>
    </xf>
    <xf numFmtId="172" fontId="3" fillId="0" borderId="10" xfId="41" applyNumberFormat="1" applyFont="1" applyBorder="1" applyAlignment="1">
      <alignment vertical="center" wrapText="1"/>
    </xf>
    <xf numFmtId="172" fontId="3" fillId="0" borderId="10" xfId="41" applyNumberFormat="1" applyFont="1" applyFill="1" applyBorder="1" applyAlignment="1">
      <alignment/>
    </xf>
    <xf numFmtId="4" fontId="3" fillId="0" borderId="10" xfId="41" applyNumberFormat="1" applyFont="1" applyFill="1" applyBorder="1" applyAlignment="1">
      <alignment horizontal="center"/>
    </xf>
    <xf numFmtId="172" fontId="3" fillId="0" borderId="10" xfId="41" applyNumberFormat="1" applyFont="1" applyFill="1" applyBorder="1" applyAlignment="1">
      <alignment horizontal="center" wrapText="1"/>
    </xf>
    <xf numFmtId="3" fontId="18" fillId="0" borderId="12" xfId="41" applyNumberFormat="1" applyFont="1" applyFill="1" applyBorder="1" applyAlignment="1">
      <alignment horizontal="right" vertical="center"/>
    </xf>
    <xf numFmtId="172" fontId="34" fillId="0" borderId="13" xfId="41" applyNumberFormat="1" applyFont="1" applyFill="1" applyBorder="1" applyAlignment="1">
      <alignment horizontal="right" vertical="center" wrapText="1"/>
    </xf>
    <xf numFmtId="172" fontId="17" fillId="26" borderId="10" xfId="41" applyNumberFormat="1" applyFont="1" applyFill="1" applyBorder="1" applyAlignment="1">
      <alignment horizontal="right" vertical="center"/>
    </xf>
    <xf numFmtId="172" fontId="13" fillId="26" borderId="10" xfId="41" applyNumberFormat="1" applyFont="1" applyFill="1" applyBorder="1" applyAlignment="1">
      <alignment horizontal="right" vertical="center"/>
    </xf>
    <xf numFmtId="172" fontId="41" fillId="0" borderId="10" xfId="41" applyNumberFormat="1" applyFont="1" applyFill="1" applyBorder="1" applyAlignment="1">
      <alignment horizontal="right" vertical="center"/>
    </xf>
    <xf numFmtId="172" fontId="13" fillId="24" borderId="10" xfId="41" applyNumberFormat="1" applyFont="1" applyFill="1" applyBorder="1" applyAlignment="1">
      <alignment horizontal="right" vertical="center" wrapText="1"/>
    </xf>
    <xf numFmtId="172" fontId="13" fillId="24" borderId="10" xfId="41" applyNumberFormat="1" applyFont="1" applyFill="1" applyBorder="1" applyAlignment="1">
      <alignment horizontal="center" vertical="center" wrapText="1"/>
    </xf>
    <xf numFmtId="10" fontId="13" fillId="24" borderId="10" xfId="41" applyNumberFormat="1" applyFont="1" applyFill="1" applyBorder="1" applyAlignment="1">
      <alignment horizontal="right" vertical="center" wrapText="1"/>
    </xf>
    <xf numFmtId="3" fontId="13" fillId="0" borderId="10" xfId="41" applyNumberFormat="1" applyFont="1" applyFill="1" applyBorder="1" applyAlignment="1">
      <alignment horizontal="center" vertical="center"/>
    </xf>
    <xf numFmtId="188" fontId="13" fillId="0" borderId="10" xfId="41" applyNumberFormat="1" applyFont="1" applyFill="1" applyBorder="1" applyAlignment="1">
      <alignment horizontal="right" vertical="center"/>
    </xf>
    <xf numFmtId="172" fontId="45" fillId="24" borderId="10" xfId="41" applyNumberFormat="1" applyFont="1" applyFill="1" applyBorder="1" applyAlignment="1">
      <alignment horizontal="right" vertical="center"/>
    </xf>
    <xf numFmtId="3" fontId="45" fillId="24" borderId="10" xfId="0" applyNumberFormat="1" applyFont="1" applyFill="1" applyBorder="1" applyAlignment="1">
      <alignment vertical="center" wrapText="1"/>
    </xf>
    <xf numFmtId="172" fontId="45" fillId="24" borderId="10" xfId="41" applyNumberFormat="1" applyFont="1" applyFill="1" applyBorder="1" applyAlignment="1">
      <alignment horizontal="center" vertical="center"/>
    </xf>
    <xf numFmtId="3" fontId="45" fillId="24" borderId="10" xfId="41" applyNumberFormat="1" applyFont="1" applyFill="1" applyBorder="1" applyAlignment="1">
      <alignment horizontal="right" vertical="center" wrapText="1"/>
    </xf>
    <xf numFmtId="10" fontId="45" fillId="24" borderId="10" xfId="41" applyNumberFormat="1" applyFont="1" applyFill="1" applyBorder="1" applyAlignment="1">
      <alignment horizontal="right" vertical="center"/>
    </xf>
    <xf numFmtId="172" fontId="45" fillId="24" borderId="10" xfId="41" applyNumberFormat="1" applyFont="1" applyFill="1" applyBorder="1" applyAlignment="1">
      <alignment vertical="center" wrapText="1"/>
    </xf>
    <xf numFmtId="172" fontId="36" fillId="24" borderId="10" xfId="41" applyNumberFormat="1" applyFont="1" applyFill="1" applyBorder="1" applyAlignment="1">
      <alignment horizontal="center" vertical="center"/>
    </xf>
    <xf numFmtId="3" fontId="36" fillId="24" borderId="10" xfId="41" applyNumberFormat="1" applyFont="1" applyFill="1" applyBorder="1" applyAlignment="1">
      <alignment horizontal="right" vertical="center"/>
    </xf>
    <xf numFmtId="10" fontId="40" fillId="24" borderId="10" xfId="41" applyNumberFormat="1" applyFont="1" applyFill="1" applyBorder="1" applyAlignment="1">
      <alignment vertical="center"/>
    </xf>
    <xf numFmtId="4" fontId="40" fillId="24" borderId="10" xfId="41" applyNumberFormat="1" applyFont="1" applyFill="1" applyBorder="1" applyAlignment="1">
      <alignment horizontal="center" vertical="center" wrapText="1"/>
    </xf>
    <xf numFmtId="172" fontId="40" fillId="24" borderId="10" xfId="41" applyNumberFormat="1" applyFont="1" applyFill="1" applyBorder="1" applyAlignment="1">
      <alignment horizontal="center" vertical="center" wrapText="1"/>
    </xf>
    <xf numFmtId="172" fontId="3" fillId="0" borderId="10" xfId="41" applyNumberFormat="1" applyFont="1" applyBorder="1" applyAlignment="1">
      <alignment horizontal="right" vertical="center"/>
    </xf>
    <xf numFmtId="172" fontId="9" fillId="0" borderId="10" xfId="41" applyNumberFormat="1" applyFont="1" applyBorder="1" applyAlignment="1">
      <alignment horizontal="right" vertical="center"/>
    </xf>
    <xf numFmtId="172" fontId="3" fillId="0" borderId="12" xfId="41" applyNumberFormat="1" applyFont="1" applyBorder="1" applyAlignment="1">
      <alignment horizontal="right" vertical="center"/>
    </xf>
    <xf numFmtId="3" fontId="3" fillId="0" borderId="12" xfId="57" applyNumberFormat="1" applyFont="1" applyFill="1" applyBorder="1" applyAlignment="1">
      <alignment horizontal="left" vertical="center" wrapText="1"/>
      <protection/>
    </xf>
    <xf numFmtId="3" fontId="3" fillId="0" borderId="12" xfId="57" applyNumberFormat="1" applyFont="1" applyFill="1" applyBorder="1" applyAlignment="1">
      <alignment horizontal="center" vertical="center" wrapText="1"/>
      <protection/>
    </xf>
    <xf numFmtId="3" fontId="3" fillId="0" borderId="12" xfId="41" applyNumberFormat="1" applyFont="1" applyBorder="1" applyAlignment="1">
      <alignment horizontal="right" vertical="center"/>
    </xf>
    <xf numFmtId="10" fontId="3" fillId="0" borderId="12" xfId="41" applyNumberFormat="1" applyFont="1" applyBorder="1" applyAlignment="1">
      <alignment vertical="center"/>
    </xf>
    <xf numFmtId="4" fontId="3" fillId="0" borderId="12" xfId="41" applyNumberFormat="1" applyFont="1" applyBorder="1" applyAlignment="1">
      <alignment horizontal="center" vertical="center" wrapText="1"/>
    </xf>
    <xf numFmtId="3" fontId="3" fillId="0" borderId="12" xfId="41" applyNumberFormat="1" applyFont="1" applyBorder="1" applyAlignment="1">
      <alignment horizontal="right" vertical="center" wrapText="1"/>
    </xf>
    <xf numFmtId="172" fontId="3" fillId="0" borderId="12" xfId="41" applyNumberFormat="1" applyFont="1" applyBorder="1" applyAlignment="1">
      <alignment horizontal="center" vertical="center" wrapText="1"/>
    </xf>
    <xf numFmtId="172" fontId="45" fillId="24" borderId="10" xfId="41" applyNumberFormat="1" applyFont="1" applyFill="1" applyBorder="1" applyAlignment="1">
      <alignment horizontal="right" vertical="center" wrapText="1"/>
    </xf>
    <xf numFmtId="172" fontId="45" fillId="24" borderId="10" xfId="41" applyNumberFormat="1" applyFont="1" applyFill="1" applyBorder="1" applyAlignment="1">
      <alignment horizontal="left" vertical="center" wrapText="1"/>
    </xf>
    <xf numFmtId="172" fontId="40" fillId="24" borderId="10" xfId="41" applyNumberFormat="1" applyFont="1" applyFill="1" applyBorder="1" applyAlignment="1">
      <alignment horizontal="center" vertical="center"/>
    </xf>
    <xf numFmtId="3" fontId="45" fillId="24" borderId="10" xfId="41" applyNumberFormat="1" applyFont="1" applyFill="1" applyBorder="1" applyAlignment="1">
      <alignment horizontal="right" vertical="center"/>
    </xf>
    <xf numFmtId="3" fontId="35" fillId="24" borderId="10" xfId="41" applyNumberFormat="1" applyFont="1" applyFill="1" applyBorder="1" applyAlignment="1">
      <alignment horizontal="center" vertical="center" wrapText="1"/>
    </xf>
    <xf numFmtId="188" fontId="35" fillId="24" borderId="10" xfId="41" applyNumberFormat="1" applyFont="1" applyFill="1" applyBorder="1" applyAlignment="1">
      <alignment horizontal="right" vertical="center"/>
    </xf>
    <xf numFmtId="172" fontId="13" fillId="0" borderId="10" xfId="41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172" fontId="45" fillId="24" borderId="10" xfId="41" applyNumberFormat="1" applyFont="1" applyFill="1" applyBorder="1" applyAlignment="1">
      <alignment horizontal="center" vertical="center" wrapText="1"/>
    </xf>
    <xf numFmtId="3" fontId="3" fillId="24" borderId="10" xfId="41" applyNumberFormat="1" applyFont="1" applyFill="1" applyBorder="1" applyAlignment="1">
      <alignment horizontal="center" vertical="center" wrapText="1"/>
    </xf>
    <xf numFmtId="188" fontId="13" fillId="24" borderId="10" xfId="41" applyNumberFormat="1" applyFont="1" applyFill="1" applyBorder="1" applyAlignment="1">
      <alignment horizontal="right" vertical="center"/>
    </xf>
    <xf numFmtId="172" fontId="3" fillId="0" borderId="10" xfId="41" applyNumberFormat="1" applyFont="1" applyBorder="1" applyAlignment="1" quotePrefix="1">
      <alignment horizontal="right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3" fontId="9" fillId="24" borderId="10" xfId="41" applyNumberFormat="1" applyFont="1" applyFill="1" applyBorder="1" applyAlignment="1">
      <alignment horizontal="right" vertical="center"/>
    </xf>
    <xf numFmtId="188" fontId="13" fillId="24" borderId="16" xfId="41" applyNumberFormat="1" applyFont="1" applyFill="1" applyBorder="1" applyAlignment="1">
      <alignment horizontal="right" vertical="center"/>
    </xf>
    <xf numFmtId="172" fontId="3" fillId="0" borderId="15" xfId="41" applyNumberFormat="1" applyFont="1" applyBorder="1" applyAlignment="1">
      <alignment horizontal="right" vertical="center"/>
    </xf>
    <xf numFmtId="172" fontId="6" fillId="0" borderId="15" xfId="41" applyNumberFormat="1" applyFont="1" applyBorder="1" applyAlignment="1">
      <alignment vertical="center"/>
    </xf>
    <xf numFmtId="172" fontId="6" fillId="0" borderId="15" xfId="41" applyNumberFormat="1" applyFont="1" applyFill="1" applyBorder="1" applyAlignment="1">
      <alignment vertical="center"/>
    </xf>
    <xf numFmtId="172" fontId="13" fillId="24" borderId="18" xfId="41" applyNumberFormat="1" applyFont="1" applyFill="1" applyBorder="1" applyAlignment="1">
      <alignment horizontal="right" vertical="center"/>
    </xf>
    <xf numFmtId="172" fontId="3" fillId="24" borderId="18" xfId="41" applyNumberFormat="1" applyFont="1" applyFill="1" applyBorder="1" applyAlignment="1">
      <alignment horizontal="center" vertical="center"/>
    </xf>
    <xf numFmtId="3" fontId="13" fillId="24" borderId="18" xfId="41" applyNumberFormat="1" applyFont="1" applyFill="1" applyBorder="1" applyAlignment="1">
      <alignment horizontal="right" vertical="center"/>
    </xf>
    <xf numFmtId="10" fontId="13" fillId="24" borderId="18" xfId="41" applyNumberFormat="1" applyFont="1" applyFill="1" applyBorder="1" applyAlignment="1">
      <alignment horizontal="right" vertical="center"/>
    </xf>
    <xf numFmtId="3" fontId="3" fillId="24" borderId="18" xfId="41" applyNumberFormat="1" applyFont="1" applyFill="1" applyBorder="1" applyAlignment="1">
      <alignment horizontal="center" vertical="center" wrapText="1"/>
    </xf>
    <xf numFmtId="172" fontId="3" fillId="24" borderId="18" xfId="41" applyNumberFormat="1" applyFont="1" applyFill="1" applyBorder="1" applyAlignment="1">
      <alignment horizontal="center" vertical="center" wrapText="1"/>
    </xf>
    <xf numFmtId="3" fontId="13" fillId="24" borderId="12" xfId="41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172" fontId="13" fillId="24" borderId="13" xfId="41" applyNumberFormat="1" applyFont="1" applyFill="1" applyBorder="1" applyAlignment="1">
      <alignment horizontal="right" vertical="center"/>
    </xf>
    <xf numFmtId="172" fontId="13" fillId="24" borderId="13" xfId="41" applyNumberFormat="1" applyFont="1" applyFill="1" applyBorder="1" applyAlignment="1">
      <alignment horizontal="left" vertical="center" wrapText="1"/>
    </xf>
    <xf numFmtId="172" fontId="3" fillId="24" borderId="13" xfId="41" applyNumberFormat="1" applyFont="1" applyFill="1" applyBorder="1" applyAlignment="1">
      <alignment horizontal="center" vertical="center"/>
    </xf>
    <xf numFmtId="3" fontId="13" fillId="24" borderId="13" xfId="41" applyNumberFormat="1" applyFont="1" applyFill="1" applyBorder="1" applyAlignment="1">
      <alignment horizontal="right" vertical="center"/>
    </xf>
    <xf numFmtId="172" fontId="13" fillId="24" borderId="13" xfId="41" applyNumberFormat="1" applyFont="1" applyFill="1" applyBorder="1" applyAlignment="1">
      <alignment horizontal="right" vertical="center" wrapText="1"/>
    </xf>
    <xf numFmtId="172" fontId="13" fillId="24" borderId="10" xfId="41" applyNumberFormat="1" applyFont="1" applyFill="1" applyBorder="1" applyAlignment="1">
      <alignment vertical="center"/>
    </xf>
    <xf numFmtId="172" fontId="9" fillId="24" borderId="10" xfId="41" applyNumberFormat="1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vertical="center" wrapText="1"/>
    </xf>
    <xf numFmtId="188" fontId="9" fillId="24" borderId="10" xfId="41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188" fontId="17" fillId="0" borderId="10" xfId="41" applyNumberFormat="1" applyFont="1" applyFill="1" applyBorder="1" applyAlignment="1">
      <alignment horizontal="right" vertical="center"/>
    </xf>
    <xf numFmtId="172" fontId="3" fillId="0" borderId="10" xfId="41" applyNumberFormat="1" applyFont="1" applyFill="1" applyBorder="1" applyAlignment="1" quotePrefix="1">
      <alignment horizontal="center" vertical="center" wrapText="1"/>
    </xf>
    <xf numFmtId="188" fontId="3" fillId="25" borderId="10" xfId="41" applyNumberFormat="1" applyFont="1" applyFill="1" applyBorder="1" applyAlignment="1">
      <alignment horizontal="right" vertical="center"/>
    </xf>
    <xf numFmtId="188" fontId="17" fillId="25" borderId="10" xfId="41" applyNumberFormat="1" applyFont="1" applyFill="1" applyBorder="1" applyAlignment="1">
      <alignment horizontal="right" vertical="center"/>
    </xf>
    <xf numFmtId="172" fontId="47" fillId="24" borderId="10" xfId="41" applyNumberFormat="1" applyFont="1" applyFill="1" applyBorder="1" applyAlignment="1">
      <alignment vertical="center"/>
    </xf>
    <xf numFmtId="172" fontId="9" fillId="24" borderId="10" xfId="41" applyNumberFormat="1" applyFont="1" applyFill="1" applyBorder="1" applyAlignment="1">
      <alignment horizontal="right" vertical="center" wrapText="1"/>
    </xf>
    <xf numFmtId="3" fontId="9" fillId="24" borderId="10" xfId="41" applyNumberFormat="1" applyFont="1" applyFill="1" applyBorder="1" applyAlignment="1">
      <alignment horizontal="center" vertical="center"/>
    </xf>
    <xf numFmtId="172" fontId="9" fillId="24" borderId="10" xfId="41" applyNumberFormat="1" applyFont="1" applyFill="1" applyBorder="1" applyAlignment="1">
      <alignment vertical="center"/>
    </xf>
    <xf numFmtId="172" fontId="9" fillId="0" borderId="10" xfId="41" applyNumberFormat="1" applyFont="1" applyBorder="1" applyAlignment="1">
      <alignment horizontal="right" vertical="center" wrapText="1"/>
    </xf>
    <xf numFmtId="172" fontId="3" fillId="0" borderId="10" xfId="41" applyNumberFormat="1" applyFont="1" applyBorder="1" applyAlignment="1" quotePrefix="1">
      <alignment horizontal="right" vertical="center"/>
    </xf>
    <xf numFmtId="172" fontId="7" fillId="0" borderId="10" xfId="41" applyNumberFormat="1" applyFont="1" applyBorder="1" applyAlignment="1">
      <alignment vertical="center" wrapText="1"/>
    </xf>
    <xf numFmtId="172" fontId="3" fillId="0" borderId="10" xfId="41" applyNumberFormat="1" applyFont="1" applyBorder="1" applyAlignment="1">
      <alignment horizontal="right" vertical="center" wrapText="1"/>
    </xf>
    <xf numFmtId="172" fontId="3" fillId="0" borderId="12" xfId="41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88" fontId="3" fillId="0" borderId="12" xfId="41" applyNumberFormat="1" applyFont="1" applyFill="1" applyBorder="1" applyAlignment="1">
      <alignment horizontal="right" vertical="center"/>
    </xf>
    <xf numFmtId="172" fontId="7" fillId="0" borderId="12" xfId="41" applyNumberFormat="1" applyFont="1" applyBorder="1" applyAlignment="1">
      <alignment vertical="center"/>
    </xf>
    <xf numFmtId="172" fontId="6" fillId="0" borderId="0" xfId="41" applyNumberFormat="1" applyFont="1" applyBorder="1" applyAlignment="1">
      <alignment horizontal="center"/>
    </xf>
    <xf numFmtId="172" fontId="6" fillId="0" borderId="0" xfId="41" applyNumberFormat="1" applyFont="1" applyBorder="1" applyAlignment="1">
      <alignment horizontal="left" wrapText="1"/>
    </xf>
    <xf numFmtId="3" fontId="2" fillId="0" borderId="0" xfId="41" applyNumberFormat="1" applyFont="1" applyBorder="1" applyAlignment="1">
      <alignment horizontal="right"/>
    </xf>
    <xf numFmtId="10" fontId="2" fillId="0" borderId="0" xfId="41" applyNumberFormat="1" applyFont="1" applyBorder="1" applyAlignment="1">
      <alignment/>
    </xf>
    <xf numFmtId="3" fontId="2" fillId="0" borderId="0" xfId="41" applyNumberFormat="1" applyFont="1" applyFill="1" applyBorder="1" applyAlignment="1">
      <alignment horizontal="right"/>
    </xf>
    <xf numFmtId="4" fontId="2" fillId="0" borderId="0" xfId="41" applyNumberFormat="1" applyFont="1" applyBorder="1" applyAlignment="1">
      <alignment horizontal="center" wrapText="1"/>
    </xf>
    <xf numFmtId="3" fontId="2" fillId="0" borderId="0" xfId="41" applyNumberFormat="1" applyFont="1" applyBorder="1" applyAlignment="1">
      <alignment horizontal="right" wrapText="1"/>
    </xf>
    <xf numFmtId="172" fontId="2" fillId="0" borderId="0" xfId="41" applyNumberFormat="1" applyFont="1" applyBorder="1" applyAlignment="1">
      <alignment horizontal="center" wrapText="1"/>
    </xf>
    <xf numFmtId="172" fontId="2" fillId="0" borderId="0" xfId="41" applyNumberFormat="1" applyFont="1" applyBorder="1" applyAlignment="1">
      <alignment/>
    </xf>
    <xf numFmtId="3" fontId="3" fillId="24" borderId="12" xfId="41" applyNumberFormat="1" applyFont="1" applyFill="1" applyBorder="1" applyAlignment="1">
      <alignment horizontal="right"/>
    </xf>
    <xf numFmtId="3" fontId="21" fillId="0" borderId="0" xfId="41" applyNumberFormat="1" applyFont="1" applyFill="1" applyBorder="1" applyAlignment="1">
      <alignment horizontal="right" vertical="center"/>
    </xf>
    <xf numFmtId="3" fontId="8" fillId="0" borderId="15" xfId="41" applyNumberFormat="1" applyFont="1" applyBorder="1" applyAlignment="1">
      <alignment horizontal="center" vertical="center" wrapText="1"/>
    </xf>
    <xf numFmtId="3" fontId="8" fillId="0" borderId="11" xfId="41" applyNumberFormat="1" applyFont="1" applyBorder="1" applyAlignment="1">
      <alignment horizontal="center" vertical="center" wrapText="1"/>
    </xf>
    <xf numFmtId="172" fontId="8" fillId="0" borderId="13" xfId="41" applyNumberFormat="1" applyFont="1" applyFill="1" applyBorder="1" applyAlignment="1">
      <alignment horizontal="center" vertical="center" wrapText="1"/>
    </xf>
    <xf numFmtId="3" fontId="8" fillId="0" borderId="13" xfId="41" applyNumberFormat="1" applyFont="1" applyFill="1" applyBorder="1" applyAlignment="1">
      <alignment horizontal="right" vertical="center" wrapText="1"/>
    </xf>
    <xf numFmtId="10" fontId="8" fillId="0" borderId="13" xfId="41" applyNumberFormat="1" applyFont="1" applyFill="1" applyBorder="1" applyAlignment="1">
      <alignment horizontal="right" vertical="center"/>
    </xf>
    <xf numFmtId="172" fontId="8" fillId="7" borderId="10" xfId="41" applyNumberFormat="1" applyFont="1" applyFill="1" applyBorder="1" applyAlignment="1">
      <alignment horizontal="right" vertical="center"/>
    </xf>
    <xf numFmtId="188" fontId="8" fillId="7" borderId="10" xfId="0" applyNumberFormat="1" applyFont="1" applyFill="1" applyBorder="1" applyAlignment="1">
      <alignment vertical="center" wrapText="1"/>
    </xf>
    <xf numFmtId="3" fontId="8" fillId="7" borderId="10" xfId="41" applyNumberFormat="1" applyFont="1" applyFill="1" applyBorder="1" applyAlignment="1">
      <alignment horizontal="right" vertical="center"/>
    </xf>
    <xf numFmtId="10" fontId="8" fillId="7" borderId="10" xfId="41" applyNumberFormat="1" applyFont="1" applyFill="1" applyBorder="1" applyAlignment="1">
      <alignment horizontal="right" vertical="center"/>
    </xf>
    <xf numFmtId="188" fontId="8" fillId="24" borderId="10" xfId="41" applyNumberFormat="1" applyFont="1" applyFill="1" applyBorder="1" applyAlignment="1">
      <alignment horizontal="left" vertical="center" wrapText="1"/>
    </xf>
    <xf numFmtId="3" fontId="8" fillId="24" borderId="10" xfId="41" applyNumberFormat="1" applyFont="1" applyFill="1" applyBorder="1" applyAlignment="1">
      <alignment horizontal="right" vertical="center"/>
    </xf>
    <xf numFmtId="10" fontId="8" fillId="24" borderId="10" xfId="41" applyNumberFormat="1" applyFont="1" applyFill="1" applyBorder="1" applyAlignment="1">
      <alignment horizontal="right" vertical="center"/>
    </xf>
    <xf numFmtId="188" fontId="8" fillId="0" borderId="10" xfId="41" applyNumberFormat="1" applyFont="1" applyFill="1" applyBorder="1" applyAlignment="1">
      <alignment horizontal="left" vertical="center" wrapText="1"/>
    </xf>
    <xf numFmtId="10" fontId="8" fillId="0" borderId="10" xfId="41" applyNumberFormat="1" applyFont="1" applyFill="1" applyBorder="1" applyAlignment="1">
      <alignment horizontal="right" vertical="center"/>
    </xf>
    <xf numFmtId="188" fontId="3" fillId="0" borderId="10" xfId="41" applyNumberFormat="1" applyFont="1" applyFill="1" applyBorder="1" applyAlignment="1">
      <alignment horizontal="left" vertical="center" wrapText="1"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10" fontId="3" fillId="0" borderId="10" xfId="57" applyNumberFormat="1" applyFont="1" applyFill="1" applyBorder="1" applyAlignment="1">
      <alignment horizontal="right" vertical="center" wrapText="1"/>
      <protection/>
    </xf>
    <xf numFmtId="172" fontId="8" fillId="0" borderId="10" xfId="41" applyNumberFormat="1" applyFont="1" applyFill="1" applyBorder="1" applyAlignment="1">
      <alignment horizontal="left" vertical="center" wrapText="1"/>
    </xf>
    <xf numFmtId="3" fontId="8" fillId="0" borderId="10" xfId="57" applyNumberFormat="1" applyFont="1" applyFill="1" applyBorder="1" applyAlignment="1">
      <alignment horizontal="right" vertical="center" wrapText="1"/>
      <protection/>
    </xf>
    <xf numFmtId="10" fontId="8" fillId="0" borderId="10" xfId="57" applyNumberFormat="1" applyFont="1" applyFill="1" applyBorder="1" applyAlignment="1">
      <alignment horizontal="right" vertical="center" wrapText="1"/>
      <protection/>
    </xf>
    <xf numFmtId="172" fontId="40" fillId="0" borderId="10" xfId="41" applyNumberFormat="1" applyFont="1" applyFill="1" applyBorder="1" applyAlignment="1">
      <alignment horizontal="right" vertical="center"/>
    </xf>
    <xf numFmtId="3" fontId="40" fillId="0" borderId="10" xfId="57" applyNumberFormat="1" applyFont="1" applyFill="1" applyBorder="1" applyAlignment="1">
      <alignment horizontal="left" vertical="center" wrapText="1"/>
      <protection/>
    </xf>
    <xf numFmtId="3" fontId="40" fillId="0" borderId="10" xfId="41" applyNumberFormat="1" applyFont="1" applyFill="1" applyBorder="1" applyAlignment="1">
      <alignment horizontal="right" vertical="center"/>
    </xf>
    <xf numFmtId="10" fontId="40" fillId="0" borderId="10" xfId="41" applyNumberFormat="1" applyFont="1" applyFill="1" applyBorder="1" applyAlignment="1">
      <alignment horizontal="right" vertical="center"/>
    </xf>
    <xf numFmtId="3" fontId="40" fillId="0" borderId="10" xfId="57" applyNumberFormat="1" applyFont="1" applyFill="1" applyBorder="1" applyAlignment="1">
      <alignment horizontal="right" vertical="center" wrapText="1"/>
      <protection/>
    </xf>
    <xf numFmtId="3" fontId="8" fillId="24" borderId="10" xfId="0" applyNumberFormat="1" applyFont="1" applyFill="1" applyBorder="1" applyAlignment="1">
      <alignment vertical="center" wrapText="1"/>
    </xf>
    <xf numFmtId="3" fontId="8" fillId="24" borderId="10" xfId="41" applyNumberFormat="1" applyFont="1" applyFill="1" applyBorder="1" applyAlignment="1">
      <alignment horizontal="right" vertical="center" wrapText="1"/>
    </xf>
    <xf numFmtId="3" fontId="8" fillId="0" borderId="10" xfId="41" applyNumberFormat="1" applyFont="1" applyFill="1" applyBorder="1" applyAlignment="1">
      <alignment horizontal="right" vertical="center" wrapText="1"/>
    </xf>
    <xf numFmtId="10" fontId="3" fillId="0" borderId="10" xfId="41" applyNumberFormat="1" applyFont="1" applyFill="1" applyBorder="1" applyAlignment="1">
      <alignment horizontal="right" vertical="center" wrapText="1"/>
    </xf>
    <xf numFmtId="172" fontId="40" fillId="0" borderId="10" xfId="41" applyNumberFormat="1" applyFont="1" applyBorder="1" applyAlignment="1">
      <alignment horizontal="right" vertical="center"/>
    </xf>
    <xf numFmtId="3" fontId="40" fillId="0" borderId="10" xfId="0" applyNumberFormat="1" applyFont="1" applyFill="1" applyBorder="1" applyAlignment="1">
      <alignment vertical="center" wrapText="1"/>
    </xf>
    <xf numFmtId="172" fontId="40" fillId="0" borderId="10" xfId="41" applyNumberFormat="1" applyFont="1" applyBorder="1" applyAlignment="1">
      <alignment horizontal="left" vertical="center" wrapText="1"/>
    </xf>
    <xf numFmtId="172" fontId="8" fillId="24" borderId="12" xfId="41" applyNumberFormat="1" applyFont="1" applyFill="1" applyBorder="1" applyAlignment="1">
      <alignment horizontal="left" vertical="center" wrapText="1"/>
    </xf>
    <xf numFmtId="3" fontId="8" fillId="24" borderId="12" xfId="41" applyNumberFormat="1" applyFont="1" applyFill="1" applyBorder="1" applyAlignment="1">
      <alignment horizontal="right" vertical="center"/>
    </xf>
    <xf numFmtId="10" fontId="8" fillId="24" borderId="12" xfId="41" applyNumberFormat="1" applyFont="1" applyFill="1" applyBorder="1" applyAlignment="1">
      <alignment horizontal="right" vertical="center"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21" fillId="0" borderId="0" xfId="0" applyFont="1" applyAlignment="1">
      <alignment horizontal="center" wrapText="1"/>
    </xf>
    <xf numFmtId="172" fontId="8" fillId="24" borderId="10" xfId="41" applyNumberFormat="1" applyFont="1" applyFill="1" applyBorder="1" applyAlignment="1">
      <alignment horizontal="left" vertical="center"/>
    </xf>
    <xf numFmtId="172" fontId="8" fillId="0" borderId="10" xfId="41" applyNumberFormat="1" applyFont="1" applyFill="1" applyBorder="1" applyAlignment="1">
      <alignment horizontal="left" vertical="center"/>
    </xf>
    <xf numFmtId="172" fontId="3" fillId="0" borderId="10" xfId="41" applyNumberFormat="1" applyFont="1" applyFill="1" applyBorder="1" applyAlignment="1">
      <alignment horizontal="left" vertical="center"/>
    </xf>
    <xf numFmtId="172" fontId="8" fillId="24" borderId="12" xfId="41" applyNumberFormat="1" applyFont="1" applyFill="1" applyBorder="1" applyAlignment="1">
      <alignment horizontal="left" vertical="center"/>
    </xf>
    <xf numFmtId="172" fontId="13" fillId="7" borderId="10" xfId="41" applyNumberFormat="1" applyFont="1" applyFill="1" applyBorder="1" applyAlignment="1">
      <alignment horizontal="left" vertical="center"/>
    </xf>
    <xf numFmtId="172" fontId="13" fillId="24" borderId="10" xfId="41" applyNumberFormat="1" applyFont="1" applyFill="1" applyBorder="1" applyAlignment="1">
      <alignment horizontal="left" vertical="center"/>
    </xf>
    <xf numFmtId="172" fontId="8" fillId="0" borderId="18" xfId="41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72" fontId="17" fillId="24" borderId="10" xfId="41" applyNumberFormat="1" applyFont="1" applyFill="1" applyBorder="1" applyAlignment="1">
      <alignment horizontal="left" vertical="center" wrapText="1"/>
    </xf>
    <xf numFmtId="3" fontId="24" fillId="0" borderId="13" xfId="41" applyNumberFormat="1" applyFont="1" applyBorder="1" applyAlignment="1">
      <alignment horizontal="center" vertical="center" wrapText="1"/>
    </xf>
    <xf numFmtId="3" fontId="24" fillId="0" borderId="15" xfId="41" applyNumberFormat="1" applyFont="1" applyBorder="1" applyAlignment="1">
      <alignment horizontal="center" vertical="center" wrapText="1"/>
    </xf>
    <xf numFmtId="172" fontId="27" fillId="0" borderId="0" xfId="41" applyNumberFormat="1" applyFont="1" applyAlignment="1">
      <alignment horizontal="right"/>
    </xf>
    <xf numFmtId="3" fontId="3" fillId="0" borderId="19" xfId="0" applyNumberFormat="1" applyFont="1" applyBorder="1" applyAlignment="1">
      <alignment horizontal="right"/>
    </xf>
    <xf numFmtId="172" fontId="8" fillId="0" borderId="20" xfId="41" applyNumberFormat="1" applyFont="1" applyBorder="1" applyAlignment="1">
      <alignment horizontal="center" vertical="center" wrapText="1"/>
    </xf>
    <xf numFmtId="3" fontId="8" fillId="0" borderId="21" xfId="41" applyNumberFormat="1" applyFont="1" applyBorder="1" applyAlignment="1">
      <alignment horizontal="center" vertical="center" wrapText="1"/>
    </xf>
    <xf numFmtId="3" fontId="8" fillId="0" borderId="22" xfId="41" applyNumberFormat="1" applyFont="1" applyBorder="1" applyAlignment="1">
      <alignment horizontal="center" vertical="center" wrapText="1"/>
    </xf>
    <xf numFmtId="3" fontId="8" fillId="0" borderId="23" xfId="41" applyNumberFormat="1" applyFont="1" applyBorder="1" applyAlignment="1">
      <alignment horizontal="center" vertical="center" wrapText="1"/>
    </xf>
    <xf numFmtId="3" fontId="8" fillId="0" borderId="20" xfId="41" applyNumberFormat="1" applyFont="1" applyBorder="1" applyAlignment="1">
      <alignment horizontal="center" vertical="center" wrapText="1"/>
    </xf>
    <xf numFmtId="3" fontId="8" fillId="0" borderId="17" xfId="41" applyNumberFormat="1" applyFont="1" applyBorder="1" applyAlignment="1">
      <alignment horizontal="center" vertical="center" wrapText="1"/>
    </xf>
    <xf numFmtId="172" fontId="8" fillId="0" borderId="13" xfId="41" applyNumberFormat="1" applyFont="1" applyBorder="1" applyAlignment="1">
      <alignment horizontal="center" vertical="center" wrapText="1"/>
    </xf>
    <xf numFmtId="172" fontId="8" fillId="0" borderId="15" xfId="41" applyNumberFormat="1" applyFont="1" applyBorder="1" applyAlignment="1">
      <alignment horizontal="center" vertical="center" wrapText="1"/>
    </xf>
    <xf numFmtId="3" fontId="8" fillId="0" borderId="13" xfId="41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172" fontId="21" fillId="0" borderId="0" xfId="41" applyNumberFormat="1" applyFont="1" applyAlignment="1">
      <alignment horizontal="center"/>
    </xf>
    <xf numFmtId="0" fontId="49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center"/>
    </xf>
    <xf numFmtId="172" fontId="21" fillId="0" borderId="0" xfId="41" applyNumberFormat="1" applyFont="1" applyAlignment="1">
      <alignment horizontal="right"/>
    </xf>
    <xf numFmtId="3" fontId="34" fillId="0" borderId="20" xfId="41" applyNumberFormat="1" applyFont="1" applyBorder="1" applyAlignment="1">
      <alignment horizontal="center" vertical="center" wrapText="1"/>
    </xf>
    <xf numFmtId="3" fontId="34" fillId="0" borderId="18" xfId="41" applyNumberFormat="1" applyFont="1" applyBorder="1" applyAlignment="1">
      <alignment horizontal="center" vertical="center" wrapText="1"/>
    </xf>
    <xf numFmtId="172" fontId="34" fillId="0" borderId="20" xfId="41" applyNumberFormat="1" applyFont="1" applyBorder="1" applyAlignment="1">
      <alignment horizontal="center" vertical="center" wrapText="1"/>
    </xf>
    <xf numFmtId="172" fontId="34" fillId="0" borderId="18" xfId="41" applyNumberFormat="1" applyFont="1" applyBorder="1" applyAlignment="1">
      <alignment horizontal="center" vertical="center" wrapText="1"/>
    </xf>
    <xf numFmtId="3" fontId="34" fillId="0" borderId="21" xfId="41" applyNumberFormat="1" applyFont="1" applyBorder="1" applyAlignment="1">
      <alignment horizontal="center" vertical="center" wrapText="1"/>
    </xf>
    <xf numFmtId="3" fontId="34" fillId="0" borderId="22" xfId="41" applyNumberFormat="1" applyFont="1" applyBorder="1" applyAlignment="1">
      <alignment horizontal="center" vertical="center" wrapText="1"/>
    </xf>
    <xf numFmtId="3" fontId="34" fillId="0" borderId="23" xfId="41" applyNumberFormat="1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/>
    </xf>
    <xf numFmtId="172" fontId="3" fillId="0" borderId="10" xfId="41" applyNumberFormat="1" applyFont="1" applyFill="1" applyBorder="1" applyAlignment="1">
      <alignment horizontal="center" vertical="center" wrapText="1"/>
    </xf>
    <xf numFmtId="10" fontId="34" fillId="0" borderId="20" xfId="41" applyNumberFormat="1" applyFont="1" applyBorder="1" applyAlignment="1">
      <alignment horizontal="center" vertical="center" wrapText="1"/>
    </xf>
    <xf numFmtId="10" fontId="34" fillId="0" borderId="18" xfId="41" applyNumberFormat="1" applyFont="1" applyBorder="1" applyAlignment="1">
      <alignment horizontal="center" vertical="center" wrapText="1"/>
    </xf>
    <xf numFmtId="3" fontId="8" fillId="0" borderId="20" xfId="41" applyNumberFormat="1" applyFont="1" applyFill="1" applyBorder="1" applyAlignment="1">
      <alignment horizontal="center" vertical="center" wrapText="1"/>
    </xf>
    <xf numFmtId="3" fontId="8" fillId="0" borderId="18" xfId="41" applyNumberFormat="1" applyFont="1" applyFill="1" applyBorder="1" applyAlignment="1">
      <alignment horizontal="center" vertical="center" wrapText="1"/>
    </xf>
    <xf numFmtId="172" fontId="21" fillId="0" borderId="0" xfId="41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" fontId="34" fillId="0" borderId="20" xfId="41" applyNumberFormat="1" applyFont="1" applyBorder="1" applyAlignment="1">
      <alignment horizontal="center" vertical="center" wrapText="1"/>
    </xf>
    <xf numFmtId="4" fontId="34" fillId="0" borderId="18" xfId="41" applyNumberFormat="1" applyFont="1" applyBorder="1" applyAlignment="1">
      <alignment horizontal="center" vertical="center" wrapText="1"/>
    </xf>
    <xf numFmtId="3" fontId="8" fillId="0" borderId="24" xfId="41" applyNumberFormat="1" applyFont="1" applyFill="1" applyBorder="1" applyAlignment="1">
      <alignment horizontal="center" vertical="center" wrapText="1"/>
    </xf>
    <xf numFmtId="3" fontId="8" fillId="0" borderId="25" xfId="41" applyNumberFormat="1" applyFont="1" applyFill="1" applyBorder="1" applyAlignment="1">
      <alignment horizontal="center" vertical="center" wrapText="1"/>
    </xf>
    <xf numFmtId="3" fontId="8" fillId="0" borderId="26" xfId="41" applyNumberFormat="1" applyFont="1" applyFill="1" applyBorder="1" applyAlignment="1">
      <alignment horizontal="center" vertical="center" wrapText="1"/>
    </xf>
    <xf numFmtId="3" fontId="8" fillId="0" borderId="20" xfId="41" applyNumberFormat="1" applyFont="1" applyFill="1" applyBorder="1" applyAlignment="1">
      <alignment horizontal="center" vertical="center"/>
    </xf>
    <xf numFmtId="3" fontId="8" fillId="0" borderId="18" xfId="41" applyNumberFormat="1" applyFont="1" applyFill="1" applyBorder="1" applyAlignment="1">
      <alignment horizontal="center" vertical="center"/>
    </xf>
    <xf numFmtId="3" fontId="8" fillId="0" borderId="21" xfId="41" applyNumberFormat="1" applyFont="1" applyFill="1" applyBorder="1" applyAlignment="1">
      <alignment horizontal="center" vertical="center"/>
    </xf>
    <xf numFmtId="3" fontId="8" fillId="0" borderId="22" xfId="41" applyNumberFormat="1" applyFont="1" applyFill="1" applyBorder="1" applyAlignment="1">
      <alignment horizontal="center" vertical="center"/>
    </xf>
    <xf numFmtId="3" fontId="8" fillId="0" borderId="23" xfId="41" applyNumberFormat="1" applyFont="1" applyFill="1" applyBorder="1" applyAlignment="1">
      <alignment horizontal="center" vertical="center"/>
    </xf>
    <xf numFmtId="172" fontId="8" fillId="0" borderId="0" xfId="41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 vertical="justify" wrapText="1"/>
    </xf>
    <xf numFmtId="0" fontId="8" fillId="0" borderId="19" xfId="0" applyFont="1" applyFill="1" applyBorder="1" applyAlignment="1">
      <alignment horizontal="right"/>
    </xf>
    <xf numFmtId="172" fontId="8" fillId="0" borderId="0" xfId="41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172" fontId="27" fillId="0" borderId="0" xfId="41" applyNumberFormat="1" applyFont="1" applyAlignment="1">
      <alignment horizontal="left"/>
    </xf>
    <xf numFmtId="3" fontId="34" fillId="0" borderId="11" xfId="41" applyNumberFormat="1" applyFont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right"/>
    </xf>
    <xf numFmtId="172" fontId="27" fillId="0" borderId="0" xfId="41" applyNumberFormat="1" applyFont="1" applyBorder="1" applyAlignment="1">
      <alignment horizontal="left"/>
    </xf>
    <xf numFmtId="0" fontId="4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10"/>
        <xdr:cNvSpPr>
          <a:spLocks/>
        </xdr:cNvSpPr>
      </xdr:nvSpPr>
      <xdr:spPr>
        <a:xfrm>
          <a:off x="2886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16"/>
        <xdr:cNvSpPr>
          <a:spLocks/>
        </xdr:cNvSpPr>
      </xdr:nvSpPr>
      <xdr:spPr>
        <a:xfrm>
          <a:off x="2886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" name="Line 10"/>
        <xdr:cNvSpPr>
          <a:spLocks/>
        </xdr:cNvSpPr>
      </xdr:nvSpPr>
      <xdr:spPr>
        <a:xfrm>
          <a:off x="2886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4" name="Line 16"/>
        <xdr:cNvSpPr>
          <a:spLocks/>
        </xdr:cNvSpPr>
      </xdr:nvSpPr>
      <xdr:spPr>
        <a:xfrm>
          <a:off x="2886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5" name="Line 10"/>
        <xdr:cNvSpPr>
          <a:spLocks/>
        </xdr:cNvSpPr>
      </xdr:nvSpPr>
      <xdr:spPr>
        <a:xfrm>
          <a:off x="2886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" name="Line 16"/>
        <xdr:cNvSpPr>
          <a:spLocks/>
        </xdr:cNvSpPr>
      </xdr:nvSpPr>
      <xdr:spPr>
        <a:xfrm>
          <a:off x="2886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" name="Line 10"/>
        <xdr:cNvSpPr>
          <a:spLocks/>
        </xdr:cNvSpPr>
      </xdr:nvSpPr>
      <xdr:spPr>
        <a:xfrm>
          <a:off x="2886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" name="Line 16"/>
        <xdr:cNvSpPr>
          <a:spLocks/>
        </xdr:cNvSpPr>
      </xdr:nvSpPr>
      <xdr:spPr>
        <a:xfrm>
          <a:off x="2886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636270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16"/>
        <xdr:cNvSpPr>
          <a:spLocks/>
        </xdr:cNvSpPr>
      </xdr:nvSpPr>
      <xdr:spPr>
        <a:xfrm>
          <a:off x="636270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10"/>
        <xdr:cNvSpPr>
          <a:spLocks/>
        </xdr:cNvSpPr>
      </xdr:nvSpPr>
      <xdr:spPr>
        <a:xfrm>
          <a:off x="636270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Line 16"/>
        <xdr:cNvSpPr>
          <a:spLocks/>
        </xdr:cNvSpPr>
      </xdr:nvSpPr>
      <xdr:spPr>
        <a:xfrm>
          <a:off x="636270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" name="Line 10"/>
        <xdr:cNvSpPr>
          <a:spLocks/>
        </xdr:cNvSpPr>
      </xdr:nvSpPr>
      <xdr:spPr>
        <a:xfrm>
          <a:off x="636270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" name="Line 16"/>
        <xdr:cNvSpPr>
          <a:spLocks/>
        </xdr:cNvSpPr>
      </xdr:nvSpPr>
      <xdr:spPr>
        <a:xfrm>
          <a:off x="636270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10"/>
        <xdr:cNvSpPr>
          <a:spLocks/>
        </xdr:cNvSpPr>
      </xdr:nvSpPr>
      <xdr:spPr>
        <a:xfrm>
          <a:off x="636270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" name="Line 16"/>
        <xdr:cNvSpPr>
          <a:spLocks/>
        </xdr:cNvSpPr>
      </xdr:nvSpPr>
      <xdr:spPr>
        <a:xfrm>
          <a:off x="636270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614362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614362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Line 10"/>
        <xdr:cNvSpPr>
          <a:spLocks/>
        </xdr:cNvSpPr>
      </xdr:nvSpPr>
      <xdr:spPr>
        <a:xfrm>
          <a:off x="614362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Line 16"/>
        <xdr:cNvSpPr>
          <a:spLocks/>
        </xdr:cNvSpPr>
      </xdr:nvSpPr>
      <xdr:spPr>
        <a:xfrm>
          <a:off x="614362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64293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16"/>
        <xdr:cNvSpPr>
          <a:spLocks/>
        </xdr:cNvSpPr>
      </xdr:nvSpPr>
      <xdr:spPr>
        <a:xfrm>
          <a:off x="64293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10"/>
        <xdr:cNvSpPr>
          <a:spLocks/>
        </xdr:cNvSpPr>
      </xdr:nvSpPr>
      <xdr:spPr>
        <a:xfrm>
          <a:off x="64293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Line 16"/>
        <xdr:cNvSpPr>
          <a:spLocks/>
        </xdr:cNvSpPr>
      </xdr:nvSpPr>
      <xdr:spPr>
        <a:xfrm>
          <a:off x="64293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" name="Line 10"/>
        <xdr:cNvSpPr>
          <a:spLocks/>
        </xdr:cNvSpPr>
      </xdr:nvSpPr>
      <xdr:spPr>
        <a:xfrm>
          <a:off x="64293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" name="Line 16"/>
        <xdr:cNvSpPr>
          <a:spLocks/>
        </xdr:cNvSpPr>
      </xdr:nvSpPr>
      <xdr:spPr>
        <a:xfrm>
          <a:off x="64293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10"/>
        <xdr:cNvSpPr>
          <a:spLocks/>
        </xdr:cNvSpPr>
      </xdr:nvSpPr>
      <xdr:spPr>
        <a:xfrm>
          <a:off x="64293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" name="Line 16"/>
        <xdr:cNvSpPr>
          <a:spLocks/>
        </xdr:cNvSpPr>
      </xdr:nvSpPr>
      <xdr:spPr>
        <a:xfrm>
          <a:off x="642937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64293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16"/>
        <xdr:cNvSpPr>
          <a:spLocks/>
        </xdr:cNvSpPr>
      </xdr:nvSpPr>
      <xdr:spPr>
        <a:xfrm>
          <a:off x="64293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10"/>
        <xdr:cNvSpPr>
          <a:spLocks/>
        </xdr:cNvSpPr>
      </xdr:nvSpPr>
      <xdr:spPr>
        <a:xfrm>
          <a:off x="64293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" name="Line 16"/>
        <xdr:cNvSpPr>
          <a:spLocks/>
        </xdr:cNvSpPr>
      </xdr:nvSpPr>
      <xdr:spPr>
        <a:xfrm>
          <a:off x="64293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10"/>
        <xdr:cNvSpPr>
          <a:spLocks/>
        </xdr:cNvSpPr>
      </xdr:nvSpPr>
      <xdr:spPr>
        <a:xfrm>
          <a:off x="64293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6" name="Line 16"/>
        <xdr:cNvSpPr>
          <a:spLocks/>
        </xdr:cNvSpPr>
      </xdr:nvSpPr>
      <xdr:spPr>
        <a:xfrm>
          <a:off x="64293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Line 10"/>
        <xdr:cNvSpPr>
          <a:spLocks/>
        </xdr:cNvSpPr>
      </xdr:nvSpPr>
      <xdr:spPr>
        <a:xfrm>
          <a:off x="64293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Line 16"/>
        <xdr:cNvSpPr>
          <a:spLocks/>
        </xdr:cNvSpPr>
      </xdr:nvSpPr>
      <xdr:spPr>
        <a:xfrm>
          <a:off x="64293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48196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10"/>
        <xdr:cNvSpPr>
          <a:spLocks/>
        </xdr:cNvSpPr>
      </xdr:nvSpPr>
      <xdr:spPr>
        <a:xfrm>
          <a:off x="48196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16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10"/>
        <xdr:cNvSpPr>
          <a:spLocks/>
        </xdr:cNvSpPr>
      </xdr:nvSpPr>
      <xdr:spPr>
        <a:xfrm>
          <a:off x="48196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Line 10"/>
        <xdr:cNvSpPr>
          <a:spLocks/>
        </xdr:cNvSpPr>
      </xdr:nvSpPr>
      <xdr:spPr>
        <a:xfrm>
          <a:off x="48196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Line 16"/>
        <xdr:cNvSpPr>
          <a:spLocks/>
        </xdr:cNvSpPr>
      </xdr:nvSpPr>
      <xdr:spPr>
        <a:xfrm>
          <a:off x="48196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" name="Line 16"/>
        <xdr:cNvSpPr>
          <a:spLocks/>
        </xdr:cNvSpPr>
      </xdr:nvSpPr>
      <xdr:spPr>
        <a:xfrm>
          <a:off x="48196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1" name="Line 16"/>
        <xdr:cNvSpPr>
          <a:spLocks/>
        </xdr:cNvSpPr>
      </xdr:nvSpPr>
      <xdr:spPr>
        <a:xfrm>
          <a:off x="48196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2" name="Line 16"/>
        <xdr:cNvSpPr>
          <a:spLocks/>
        </xdr:cNvSpPr>
      </xdr:nvSpPr>
      <xdr:spPr>
        <a:xfrm>
          <a:off x="48196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6"/>
        <xdr:cNvSpPr>
          <a:spLocks/>
        </xdr:cNvSpPr>
      </xdr:nvSpPr>
      <xdr:spPr>
        <a:xfrm>
          <a:off x="49244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16"/>
        <xdr:cNvSpPr>
          <a:spLocks/>
        </xdr:cNvSpPr>
      </xdr:nvSpPr>
      <xdr:spPr>
        <a:xfrm>
          <a:off x="49244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16"/>
        <xdr:cNvSpPr>
          <a:spLocks/>
        </xdr:cNvSpPr>
      </xdr:nvSpPr>
      <xdr:spPr>
        <a:xfrm>
          <a:off x="49244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" name="Line 16"/>
        <xdr:cNvSpPr>
          <a:spLocks/>
        </xdr:cNvSpPr>
      </xdr:nvSpPr>
      <xdr:spPr>
        <a:xfrm>
          <a:off x="49244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1000125</xdr:colOff>
      <xdr:row>2</xdr:row>
      <xdr:rowOff>19050</xdr:rowOff>
    </xdr:from>
    <xdr:to>
      <xdr:col>8</xdr:col>
      <xdr:colOff>1000125</xdr:colOff>
      <xdr:row>2</xdr:row>
      <xdr:rowOff>19050</xdr:rowOff>
    </xdr:to>
    <xdr:sp>
      <xdr:nvSpPr>
        <xdr:cNvPr id="5" name="Line 21"/>
        <xdr:cNvSpPr>
          <a:spLocks/>
        </xdr:cNvSpPr>
      </xdr:nvSpPr>
      <xdr:spPr>
        <a:xfrm>
          <a:off x="761047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="115" zoomScaleNormal="115" zoomScalePageLayoutView="0" workbookViewId="0" topLeftCell="A1">
      <pane ySplit="10" topLeftCell="BM11" activePane="bottomLeft" state="frozen"/>
      <selection pane="topLeft" activeCell="C1" sqref="C1"/>
      <selection pane="bottomLeft" activeCell="T18" sqref="T18"/>
    </sheetView>
  </sheetViews>
  <sheetFormatPr defaultColWidth="9.140625" defaultRowHeight="12.75"/>
  <cols>
    <col min="1" max="1" width="7.57421875" style="14" bestFit="1" customWidth="1"/>
    <col min="2" max="2" width="35.7109375" style="19" customWidth="1"/>
    <col min="3" max="3" width="7.421875" style="14" hidden="1" customWidth="1"/>
    <col min="4" max="4" width="9.7109375" style="300" hidden="1" customWidth="1"/>
    <col min="5" max="6" width="9.140625" style="300" hidden="1" customWidth="1"/>
    <col min="7" max="7" width="7.57421875" style="300" hidden="1" customWidth="1"/>
    <col min="8" max="8" width="7.00390625" style="300" hidden="1" customWidth="1"/>
    <col min="9" max="9" width="9.140625" style="1" customWidth="1"/>
    <col min="10" max="10" width="8.57421875" style="1" customWidth="1"/>
    <col min="11" max="11" width="7.57421875" style="1" bestFit="1" customWidth="1"/>
    <col min="12" max="12" width="7.00390625" style="1" bestFit="1" customWidth="1"/>
    <col min="13" max="13" width="7.57421875" style="1" bestFit="1" customWidth="1"/>
    <col min="14" max="14" width="10.00390625" style="1" customWidth="1"/>
    <col min="15" max="15" width="7.57421875" style="1" bestFit="1" customWidth="1"/>
    <col min="16" max="16384" width="9.140625" style="1" customWidth="1"/>
  </cols>
  <sheetData>
    <row r="1" spans="1:19" ht="16.5" customHeight="1">
      <c r="A1" s="534" t="s">
        <v>634</v>
      </c>
      <c r="B1" s="535"/>
      <c r="C1" s="357"/>
      <c r="D1" s="538" t="s">
        <v>162</v>
      </c>
      <c r="E1" s="538"/>
      <c r="F1" s="538"/>
      <c r="G1" s="538"/>
      <c r="H1" s="538"/>
      <c r="I1" s="2"/>
      <c r="J1" s="2"/>
      <c r="K1" s="2"/>
      <c r="L1" s="2"/>
      <c r="M1" s="2"/>
      <c r="N1" s="521" t="s">
        <v>162</v>
      </c>
      <c r="O1" s="521"/>
      <c r="P1" s="355"/>
      <c r="Q1" s="355"/>
      <c r="R1" s="355"/>
      <c r="S1" s="355"/>
    </row>
    <row r="2" spans="1:8" s="9" customFormat="1" ht="15" customHeight="1">
      <c r="A2" s="536" t="s">
        <v>635</v>
      </c>
      <c r="B2" s="535"/>
      <c r="C2" s="26"/>
      <c r="D2" s="20"/>
      <c r="E2" s="471"/>
      <c r="F2" s="471"/>
      <c r="G2" s="471"/>
      <c r="H2" s="20"/>
    </row>
    <row r="3" spans="1:8" s="9" customFormat="1" ht="17.25">
      <c r="A3" s="26"/>
      <c r="B3" s="508"/>
      <c r="C3" s="26"/>
      <c r="D3" s="20"/>
      <c r="E3" s="471"/>
      <c r="F3" s="471"/>
      <c r="G3" s="471"/>
      <c r="H3" s="20"/>
    </row>
    <row r="4" spans="1:15" ht="17.25">
      <c r="A4" s="509" t="s">
        <v>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</row>
    <row r="5" spans="1:15" ht="17.25">
      <c r="A5" s="517" t="s">
        <v>161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</row>
    <row r="6" spans="1:15" ht="17.25">
      <c r="A6" s="532" t="s">
        <v>495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</row>
    <row r="7" spans="1:15" ht="17.25">
      <c r="A7" s="433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</row>
    <row r="8" spans="1:16" s="2" customFormat="1" ht="18.75">
      <c r="A8" s="3"/>
      <c r="B8" s="15"/>
      <c r="C8" s="280"/>
      <c r="D8" s="291"/>
      <c r="E8" s="537" t="s">
        <v>104</v>
      </c>
      <c r="F8" s="537"/>
      <c r="G8" s="537"/>
      <c r="H8" s="537"/>
      <c r="M8" s="356"/>
      <c r="N8" s="522" t="s">
        <v>104</v>
      </c>
      <c r="O8" s="522"/>
      <c r="P8" s="356"/>
    </row>
    <row r="9" spans="1:15" s="325" customFormat="1" ht="23.25" customHeight="1">
      <c r="A9" s="529" t="s">
        <v>94</v>
      </c>
      <c r="B9" s="529" t="s">
        <v>640</v>
      </c>
      <c r="C9" s="531" t="s">
        <v>488</v>
      </c>
      <c r="D9" s="531"/>
      <c r="E9" s="531"/>
      <c r="F9" s="527" t="s">
        <v>539</v>
      </c>
      <c r="G9" s="527" t="s">
        <v>540</v>
      </c>
      <c r="H9" s="519" t="s">
        <v>97</v>
      </c>
      <c r="I9" s="523" t="s">
        <v>641</v>
      </c>
      <c r="J9" s="523" t="s">
        <v>500</v>
      </c>
      <c r="K9" s="524" t="s">
        <v>643</v>
      </c>
      <c r="L9" s="525"/>
      <c r="M9" s="526"/>
      <c r="N9" s="523" t="s">
        <v>642</v>
      </c>
      <c r="O9" s="523" t="s">
        <v>496</v>
      </c>
    </row>
    <row r="10" spans="1:15" s="8" customFormat="1" ht="60" customHeight="1">
      <c r="A10" s="530"/>
      <c r="B10" s="530"/>
      <c r="C10" s="472" t="s">
        <v>131</v>
      </c>
      <c r="D10" s="472" t="s">
        <v>478</v>
      </c>
      <c r="E10" s="472" t="s">
        <v>135</v>
      </c>
      <c r="F10" s="528"/>
      <c r="G10" s="528"/>
      <c r="H10" s="520"/>
      <c r="I10" s="516"/>
      <c r="J10" s="516"/>
      <c r="K10" s="473" t="s">
        <v>75</v>
      </c>
      <c r="L10" s="473" t="s">
        <v>644</v>
      </c>
      <c r="M10" s="473" t="s">
        <v>645</v>
      </c>
      <c r="N10" s="516"/>
      <c r="O10" s="516"/>
    </row>
    <row r="11" spans="1:15" s="8" customFormat="1" ht="13.5">
      <c r="A11" s="474"/>
      <c r="B11" s="474" t="s">
        <v>75</v>
      </c>
      <c r="C11" s="475" t="e">
        <f>+C12+#REF!</f>
        <v>#REF!</v>
      </c>
      <c r="D11" s="475" t="e">
        <f>+D12+#REF!</f>
        <v>#REF!</v>
      </c>
      <c r="E11" s="475" t="e">
        <f>+E12+#REF!</f>
        <v>#REF!</v>
      </c>
      <c r="F11" s="475" t="e">
        <f>+F12+#REF!</f>
        <v>#REF!</v>
      </c>
      <c r="G11" s="476" t="e">
        <f>+F11/D11</f>
        <v>#REF!</v>
      </c>
      <c r="H11" s="345"/>
      <c r="I11" s="475">
        <f aca="true" t="shared" si="0" ref="I11:N11">+I12</f>
        <v>451134</v>
      </c>
      <c r="J11" s="475">
        <f t="shared" si="0"/>
        <v>24361</v>
      </c>
      <c r="K11" s="475">
        <f t="shared" si="0"/>
        <v>24361</v>
      </c>
      <c r="L11" s="475">
        <f t="shared" si="0"/>
        <v>24361</v>
      </c>
      <c r="M11" s="475">
        <f t="shared" si="0"/>
        <v>0</v>
      </c>
      <c r="N11" s="475">
        <f t="shared" si="0"/>
        <v>475495</v>
      </c>
      <c r="O11" s="475"/>
    </row>
    <row r="12" spans="1:15" s="8" customFormat="1" ht="15.75" customHeight="1">
      <c r="A12" s="477"/>
      <c r="B12" s="478" t="s">
        <v>799</v>
      </c>
      <c r="C12" s="479" t="e">
        <f>+C13+C22+#REF!+C34</f>
        <v>#REF!</v>
      </c>
      <c r="D12" s="479" t="e">
        <f>+D13+D22+#REF!+D34</f>
        <v>#REF!</v>
      </c>
      <c r="E12" s="479" t="e">
        <f>+E13+E22+#REF!+E34</f>
        <v>#REF!</v>
      </c>
      <c r="F12" s="479" t="e">
        <f>+F13+F22+#REF!+F34</f>
        <v>#REF!</v>
      </c>
      <c r="G12" s="480" t="e">
        <f>+F12/D12</f>
        <v>#REF!</v>
      </c>
      <c r="H12" s="332"/>
      <c r="I12" s="479">
        <f aca="true" t="shared" si="1" ref="I12:N12">+I13+I22+I34</f>
        <v>451134</v>
      </c>
      <c r="J12" s="479">
        <f t="shared" si="1"/>
        <v>24361</v>
      </c>
      <c r="K12" s="479">
        <f t="shared" si="1"/>
        <v>24361</v>
      </c>
      <c r="L12" s="479">
        <f t="shared" si="1"/>
        <v>24361</v>
      </c>
      <c r="M12" s="479">
        <f t="shared" si="1"/>
        <v>0</v>
      </c>
      <c r="N12" s="479">
        <f t="shared" si="1"/>
        <v>475495</v>
      </c>
      <c r="O12" s="479"/>
    </row>
    <row r="13" spans="1:15" s="8" customFormat="1" ht="43.5" customHeight="1">
      <c r="A13" s="510" t="s">
        <v>98</v>
      </c>
      <c r="B13" s="481" t="s">
        <v>498</v>
      </c>
      <c r="C13" s="482">
        <f>+C14+C17</f>
        <v>233318</v>
      </c>
      <c r="D13" s="482">
        <f>+D14+D17</f>
        <v>233318</v>
      </c>
      <c r="E13" s="482" t="e">
        <f>+E14+E17</f>
        <v>#REF!</v>
      </c>
      <c r="F13" s="482" t="e">
        <f>+F14+F17</f>
        <v>#REF!</v>
      </c>
      <c r="G13" s="483" t="e">
        <f>+F13/D13</f>
        <v>#REF!</v>
      </c>
      <c r="H13" s="331"/>
      <c r="I13" s="482">
        <f aca="true" t="shared" si="2" ref="I13:N13">+I14+I17</f>
        <v>280533</v>
      </c>
      <c r="J13" s="482">
        <f t="shared" si="2"/>
        <v>0</v>
      </c>
      <c r="K13" s="482">
        <f t="shared" si="2"/>
        <v>0</v>
      </c>
      <c r="L13" s="482">
        <f t="shared" si="2"/>
        <v>0</v>
      </c>
      <c r="M13" s="482">
        <f t="shared" si="2"/>
        <v>0</v>
      </c>
      <c r="N13" s="482">
        <f t="shared" si="2"/>
        <v>280533</v>
      </c>
      <c r="O13" s="482"/>
    </row>
    <row r="14" spans="1:15" s="365" customFormat="1" ht="15">
      <c r="A14" s="511" t="s">
        <v>73</v>
      </c>
      <c r="B14" s="484" t="s">
        <v>508</v>
      </c>
      <c r="C14" s="53">
        <v>103746</v>
      </c>
      <c r="D14" s="53">
        <v>103746</v>
      </c>
      <c r="E14" s="53" t="e">
        <f>#REF!</f>
        <v>#REF!</v>
      </c>
      <c r="F14" s="53" t="e">
        <f>#REF!</f>
        <v>#REF!</v>
      </c>
      <c r="G14" s="485"/>
      <c r="H14" s="485"/>
      <c r="I14" s="53">
        <f aca="true" t="shared" si="3" ref="I14:N14">+I15+I16</f>
        <v>233318</v>
      </c>
      <c r="J14" s="53">
        <f t="shared" si="3"/>
        <v>0</v>
      </c>
      <c r="K14" s="53">
        <f t="shared" si="3"/>
        <v>0</v>
      </c>
      <c r="L14" s="53">
        <f t="shared" si="3"/>
        <v>0</v>
      </c>
      <c r="M14" s="53">
        <f t="shared" si="3"/>
        <v>0</v>
      </c>
      <c r="N14" s="53">
        <f t="shared" si="3"/>
        <v>233318</v>
      </c>
      <c r="O14" s="53"/>
    </row>
    <row r="15" spans="1:15" s="8" customFormat="1" ht="13.5">
      <c r="A15" s="287" t="s">
        <v>800</v>
      </c>
      <c r="B15" s="486" t="s">
        <v>314</v>
      </c>
      <c r="C15" s="52"/>
      <c r="D15" s="52"/>
      <c r="E15" s="52"/>
      <c r="F15" s="52"/>
      <c r="G15" s="146"/>
      <c r="H15" s="146"/>
      <c r="I15" s="52">
        <v>103746</v>
      </c>
      <c r="J15" s="52">
        <f>K15</f>
        <v>0</v>
      </c>
      <c r="K15" s="52">
        <f>+L15+M15</f>
        <v>0</v>
      </c>
      <c r="L15" s="52">
        <f>IF(E15&gt;0,E15,0)</f>
        <v>0</v>
      </c>
      <c r="M15" s="52">
        <f>IF(E15&lt;0,E15,0)</f>
        <v>0</v>
      </c>
      <c r="N15" s="52">
        <f>+I15+J15</f>
        <v>103746</v>
      </c>
      <c r="O15" s="52"/>
    </row>
    <row r="16" spans="1:15" s="8" customFormat="1" ht="13.5">
      <c r="A16" s="287" t="s">
        <v>805</v>
      </c>
      <c r="B16" s="486" t="s">
        <v>127</v>
      </c>
      <c r="C16" s="487"/>
      <c r="D16" s="487"/>
      <c r="E16" s="487"/>
      <c r="F16" s="487"/>
      <c r="G16" s="488"/>
      <c r="H16" s="146"/>
      <c r="I16" s="487">
        <v>129572</v>
      </c>
      <c r="J16" s="487">
        <f>K16</f>
        <v>0</v>
      </c>
      <c r="K16" s="487">
        <f>+L16+M16</f>
        <v>0</v>
      </c>
      <c r="L16" s="487">
        <f>IF(E16&gt;0,E16,0)</f>
        <v>0</v>
      </c>
      <c r="M16" s="487">
        <f>IF(E16&lt;0,E16,0)</f>
        <v>0</v>
      </c>
      <c r="N16" s="487">
        <f>+I16+J16</f>
        <v>129572</v>
      </c>
      <c r="O16" s="487"/>
    </row>
    <row r="17" spans="1:15" s="365" customFormat="1" ht="30.75" customHeight="1">
      <c r="A17" s="511" t="s">
        <v>126</v>
      </c>
      <c r="B17" s="489" t="s">
        <v>365</v>
      </c>
      <c r="C17" s="490">
        <v>129572</v>
      </c>
      <c r="D17" s="490">
        <v>129572</v>
      </c>
      <c r="E17" s="490" t="e">
        <f>#REF!</f>
        <v>#REF!</v>
      </c>
      <c r="F17" s="490" t="e">
        <f>#REF!</f>
        <v>#REF!</v>
      </c>
      <c r="G17" s="491"/>
      <c r="H17" s="485"/>
      <c r="I17" s="490">
        <f aca="true" t="shared" si="4" ref="I17:N17">+I18+I19</f>
        <v>47215</v>
      </c>
      <c r="J17" s="490">
        <f t="shared" si="4"/>
        <v>0</v>
      </c>
      <c r="K17" s="490">
        <f t="shared" si="4"/>
        <v>0</v>
      </c>
      <c r="L17" s="490">
        <f t="shared" si="4"/>
        <v>0</v>
      </c>
      <c r="M17" s="490">
        <f t="shared" si="4"/>
        <v>0</v>
      </c>
      <c r="N17" s="490">
        <f t="shared" si="4"/>
        <v>47215</v>
      </c>
      <c r="O17" s="490" t="s">
        <v>366</v>
      </c>
    </row>
    <row r="18" spans="1:15" s="8" customFormat="1" ht="13.5">
      <c r="A18" s="287" t="s">
        <v>801</v>
      </c>
      <c r="B18" s="486" t="s">
        <v>314</v>
      </c>
      <c r="C18" s="52">
        <v>11694</v>
      </c>
      <c r="D18" s="52">
        <v>11694</v>
      </c>
      <c r="E18" s="52" t="e">
        <f>#REF!</f>
        <v>#REF!</v>
      </c>
      <c r="F18" s="52" t="e">
        <f>#REF!</f>
        <v>#REF!</v>
      </c>
      <c r="G18" s="146"/>
      <c r="H18" s="358"/>
      <c r="I18" s="52">
        <v>11694</v>
      </c>
      <c r="J18" s="52">
        <v>0</v>
      </c>
      <c r="K18" s="52">
        <v>0</v>
      </c>
      <c r="L18" s="52">
        <v>0</v>
      </c>
      <c r="M18" s="52">
        <v>0</v>
      </c>
      <c r="N18" s="52">
        <f>+I18+J18</f>
        <v>11694</v>
      </c>
      <c r="O18" s="52"/>
    </row>
    <row r="19" spans="1:15" s="8" customFormat="1" ht="13.5">
      <c r="A19" s="287" t="s">
        <v>802</v>
      </c>
      <c r="B19" s="486" t="s">
        <v>127</v>
      </c>
      <c r="C19" s="52">
        <v>35521</v>
      </c>
      <c r="D19" s="52">
        <v>35521</v>
      </c>
      <c r="E19" s="52" t="e">
        <f>+E20+E21</f>
        <v>#REF!</v>
      </c>
      <c r="F19" s="52" t="e">
        <f>+F20+F21</f>
        <v>#REF!</v>
      </c>
      <c r="G19" s="146"/>
      <c r="H19" s="358"/>
      <c r="I19" s="52">
        <f>+I20+I21</f>
        <v>35521</v>
      </c>
      <c r="J19" s="52">
        <v>0</v>
      </c>
      <c r="K19" s="52">
        <v>0</v>
      </c>
      <c r="L19" s="52">
        <v>0</v>
      </c>
      <c r="M19" s="52">
        <v>0</v>
      </c>
      <c r="N19" s="52">
        <f>+N20+N21</f>
        <v>35521</v>
      </c>
      <c r="O19" s="487"/>
    </row>
    <row r="20" spans="1:15" s="328" customFormat="1" ht="51">
      <c r="A20" s="492" t="s">
        <v>803</v>
      </c>
      <c r="B20" s="493" t="s">
        <v>579</v>
      </c>
      <c r="C20" s="494">
        <v>13015</v>
      </c>
      <c r="D20" s="494">
        <v>13015</v>
      </c>
      <c r="E20" s="494" t="e">
        <f>#REF!</f>
        <v>#REF!</v>
      </c>
      <c r="F20" s="494" t="e">
        <f>#REF!</f>
        <v>#REF!</v>
      </c>
      <c r="G20" s="495"/>
      <c r="H20" s="364" t="s">
        <v>625</v>
      </c>
      <c r="I20" s="494">
        <v>13015</v>
      </c>
      <c r="J20" s="52">
        <v>0</v>
      </c>
      <c r="K20" s="52">
        <v>0</v>
      </c>
      <c r="L20" s="52">
        <v>0</v>
      </c>
      <c r="M20" s="52">
        <v>0</v>
      </c>
      <c r="N20" s="494">
        <f>+I20+J20</f>
        <v>13015</v>
      </c>
      <c r="O20" s="496"/>
    </row>
    <row r="21" spans="1:15" s="328" customFormat="1" ht="25.5">
      <c r="A21" s="492" t="s">
        <v>804</v>
      </c>
      <c r="B21" s="493" t="s">
        <v>580</v>
      </c>
      <c r="C21" s="494">
        <v>22506</v>
      </c>
      <c r="D21" s="494">
        <v>22506</v>
      </c>
      <c r="E21" s="494" t="e">
        <f>#REF!</f>
        <v>#REF!</v>
      </c>
      <c r="F21" s="494" t="e">
        <f>#REF!</f>
        <v>#REF!</v>
      </c>
      <c r="G21" s="495"/>
      <c r="H21" s="361"/>
      <c r="I21" s="494">
        <v>22506</v>
      </c>
      <c r="J21" s="52">
        <v>0</v>
      </c>
      <c r="K21" s="52">
        <v>0</v>
      </c>
      <c r="L21" s="52">
        <v>0</v>
      </c>
      <c r="M21" s="52">
        <v>0</v>
      </c>
      <c r="N21" s="494">
        <f>+I21+J21</f>
        <v>22506</v>
      </c>
      <c r="O21" s="496"/>
    </row>
    <row r="22" spans="1:15" s="8" customFormat="1" ht="58.5" customHeight="1">
      <c r="A22" s="510" t="s">
        <v>99</v>
      </c>
      <c r="B22" s="497" t="s">
        <v>499</v>
      </c>
      <c r="C22" s="498">
        <v>40101</v>
      </c>
      <c r="D22" s="498">
        <v>40101</v>
      </c>
      <c r="E22" s="498" t="e">
        <f>+E24+E26</f>
        <v>#REF!</v>
      </c>
      <c r="F22" s="498" t="e">
        <f>+F24+F26</f>
        <v>#REF!</v>
      </c>
      <c r="G22" s="483" t="e">
        <f>+F22/D22</f>
        <v>#REF!</v>
      </c>
      <c r="H22" s="331"/>
      <c r="I22" s="498">
        <f aca="true" t="shared" si="5" ref="I22:N22">+I23</f>
        <v>40101</v>
      </c>
      <c r="J22" s="498">
        <f t="shared" si="5"/>
        <v>0</v>
      </c>
      <c r="K22" s="498">
        <f t="shared" si="5"/>
        <v>0</v>
      </c>
      <c r="L22" s="498">
        <f t="shared" si="5"/>
        <v>0</v>
      </c>
      <c r="M22" s="498">
        <f t="shared" si="5"/>
        <v>0</v>
      </c>
      <c r="N22" s="498">
        <f t="shared" si="5"/>
        <v>40101</v>
      </c>
      <c r="O22" s="498" t="s">
        <v>767</v>
      </c>
    </row>
    <row r="23" spans="1:15" s="360" customFormat="1" ht="13.5">
      <c r="A23" s="286"/>
      <c r="B23" s="484" t="s">
        <v>315</v>
      </c>
      <c r="C23" s="499"/>
      <c r="D23" s="499"/>
      <c r="E23" s="499"/>
      <c r="F23" s="499"/>
      <c r="G23" s="485"/>
      <c r="H23" s="358"/>
      <c r="I23" s="499">
        <f aca="true" t="shared" si="6" ref="I23:N23">+I24+I26</f>
        <v>40101</v>
      </c>
      <c r="J23" s="499">
        <f t="shared" si="6"/>
        <v>0</v>
      </c>
      <c r="K23" s="499">
        <f t="shared" si="6"/>
        <v>0</v>
      </c>
      <c r="L23" s="499">
        <f t="shared" si="6"/>
        <v>0</v>
      </c>
      <c r="M23" s="499">
        <f t="shared" si="6"/>
        <v>0</v>
      </c>
      <c r="N23" s="499">
        <f t="shared" si="6"/>
        <v>40101</v>
      </c>
      <c r="O23" s="499"/>
    </row>
    <row r="24" spans="1:15" s="362" customFormat="1" ht="17.25">
      <c r="A24" s="512" t="s">
        <v>600</v>
      </c>
      <c r="B24" s="77" t="s">
        <v>449</v>
      </c>
      <c r="C24" s="294">
        <v>17291</v>
      </c>
      <c r="D24" s="294">
        <v>17291</v>
      </c>
      <c r="E24" s="294" t="e">
        <f>+E25</f>
        <v>#REF!</v>
      </c>
      <c r="F24" s="294" t="e">
        <f>+F25</f>
        <v>#REF!</v>
      </c>
      <c r="G24" s="500"/>
      <c r="H24" s="358"/>
      <c r="I24" s="294">
        <f>+I25</f>
        <v>17291</v>
      </c>
      <c r="J24" s="52">
        <v>0</v>
      </c>
      <c r="K24" s="52">
        <v>0</v>
      </c>
      <c r="L24" s="52">
        <v>0</v>
      </c>
      <c r="M24" s="52">
        <v>0</v>
      </c>
      <c r="N24" s="294">
        <f>+N25</f>
        <v>17291</v>
      </c>
      <c r="O24" s="294"/>
    </row>
    <row r="25" spans="1:15" s="362" customFormat="1" ht="25.5">
      <c r="A25" s="287"/>
      <c r="B25" s="28" t="s">
        <v>233</v>
      </c>
      <c r="C25" s="294">
        <v>17291</v>
      </c>
      <c r="D25" s="294">
        <v>17291</v>
      </c>
      <c r="E25" s="294" t="e">
        <f>#REF!</f>
        <v>#REF!</v>
      </c>
      <c r="F25" s="294" t="e">
        <f>#REF!</f>
        <v>#REF!</v>
      </c>
      <c r="G25" s="500"/>
      <c r="H25" s="358"/>
      <c r="I25" s="294">
        <v>17291</v>
      </c>
      <c r="J25" s="52">
        <v>0</v>
      </c>
      <c r="K25" s="52">
        <v>0</v>
      </c>
      <c r="L25" s="52">
        <v>0</v>
      </c>
      <c r="M25" s="52">
        <v>0</v>
      </c>
      <c r="N25" s="294">
        <f>+I25+J25</f>
        <v>17291</v>
      </c>
      <c r="O25" s="294"/>
    </row>
    <row r="26" spans="1:15" s="362" customFormat="1" ht="17.25">
      <c r="A26" s="512" t="s">
        <v>70</v>
      </c>
      <c r="B26" s="28" t="s">
        <v>453</v>
      </c>
      <c r="C26" s="52">
        <v>22810</v>
      </c>
      <c r="D26" s="52">
        <v>22810</v>
      </c>
      <c r="E26" s="52" t="e">
        <f>+E27</f>
        <v>#REF!</v>
      </c>
      <c r="F26" s="52" t="e">
        <f>+F27</f>
        <v>#REF!</v>
      </c>
      <c r="G26" s="146"/>
      <c r="H26" s="363"/>
      <c r="I26" s="52">
        <f>+I27</f>
        <v>22810</v>
      </c>
      <c r="J26" s="52">
        <v>0</v>
      </c>
      <c r="K26" s="52">
        <v>0</v>
      </c>
      <c r="L26" s="52">
        <v>0</v>
      </c>
      <c r="M26" s="52">
        <v>0</v>
      </c>
      <c r="N26" s="52">
        <f>+N27</f>
        <v>22810</v>
      </c>
      <c r="O26" s="52"/>
    </row>
    <row r="27" spans="1:15" ht="25.5">
      <c r="A27" s="287"/>
      <c r="B27" s="77" t="s">
        <v>368</v>
      </c>
      <c r="C27" s="52">
        <v>22810</v>
      </c>
      <c r="D27" s="52">
        <v>22810</v>
      </c>
      <c r="E27" s="52" t="e">
        <f>+E28+E29+E30</f>
        <v>#REF!</v>
      </c>
      <c r="F27" s="52" t="e">
        <f>+F28+F29+F30</f>
        <v>#REF!</v>
      </c>
      <c r="G27" s="146"/>
      <c r="H27" s="326"/>
      <c r="I27" s="52">
        <v>22810</v>
      </c>
      <c r="J27" s="52">
        <v>0</v>
      </c>
      <c r="K27" s="52">
        <v>0</v>
      </c>
      <c r="L27" s="52">
        <v>0</v>
      </c>
      <c r="M27" s="52">
        <v>0</v>
      </c>
      <c r="N27" s="52">
        <f aca="true" t="shared" si="7" ref="N27:N33">+I27+J27</f>
        <v>22810</v>
      </c>
      <c r="O27" s="52"/>
    </row>
    <row r="28" spans="1:15" ht="17.25">
      <c r="A28" s="287" t="s">
        <v>369</v>
      </c>
      <c r="B28" s="77" t="s">
        <v>370</v>
      </c>
      <c r="C28" s="52">
        <v>7526</v>
      </c>
      <c r="D28" s="52">
        <v>7526</v>
      </c>
      <c r="E28" s="52" t="e">
        <f>#REF!</f>
        <v>#REF!</v>
      </c>
      <c r="F28" s="52" t="e">
        <f>#REF!</f>
        <v>#REF!</v>
      </c>
      <c r="G28" s="146"/>
      <c r="H28" s="326"/>
      <c r="I28" s="52">
        <v>7526</v>
      </c>
      <c r="J28" s="52">
        <v>0</v>
      </c>
      <c r="K28" s="52">
        <v>0</v>
      </c>
      <c r="L28" s="52">
        <v>0</v>
      </c>
      <c r="M28" s="52">
        <v>0</v>
      </c>
      <c r="N28" s="52">
        <f t="shared" si="7"/>
        <v>7526</v>
      </c>
      <c r="O28" s="52"/>
    </row>
    <row r="29" spans="1:15" ht="17.25">
      <c r="A29" s="397" t="s">
        <v>384</v>
      </c>
      <c r="B29" s="28" t="s">
        <v>385</v>
      </c>
      <c r="C29" s="52">
        <v>9624</v>
      </c>
      <c r="D29" s="52">
        <v>9624</v>
      </c>
      <c r="E29" s="52" t="e">
        <f>#REF!</f>
        <v>#REF!</v>
      </c>
      <c r="F29" s="52" t="e">
        <f>#REF!</f>
        <v>#REF!</v>
      </c>
      <c r="G29" s="146"/>
      <c r="H29" s="326"/>
      <c r="I29" s="52">
        <v>9624</v>
      </c>
      <c r="J29" s="52">
        <v>0</v>
      </c>
      <c r="K29" s="52">
        <v>0</v>
      </c>
      <c r="L29" s="52">
        <v>0</v>
      </c>
      <c r="M29" s="52">
        <v>0</v>
      </c>
      <c r="N29" s="52">
        <f t="shared" si="7"/>
        <v>9624</v>
      </c>
      <c r="O29" s="52"/>
    </row>
    <row r="30" spans="1:15" ht="17.25">
      <c r="A30" s="397" t="s">
        <v>425</v>
      </c>
      <c r="B30" s="28" t="s">
        <v>426</v>
      </c>
      <c r="C30" s="52">
        <v>5660</v>
      </c>
      <c r="D30" s="52">
        <v>5660</v>
      </c>
      <c r="E30" s="52" t="e">
        <f>+E31+E32+E33</f>
        <v>#REF!</v>
      </c>
      <c r="F30" s="52" t="e">
        <f>+F31+F32+F33</f>
        <v>#REF!</v>
      </c>
      <c r="G30" s="146"/>
      <c r="H30" s="326"/>
      <c r="I30" s="52">
        <v>5660</v>
      </c>
      <c r="J30" s="52">
        <v>0</v>
      </c>
      <c r="K30" s="52">
        <v>0</v>
      </c>
      <c r="L30" s="52">
        <v>0</v>
      </c>
      <c r="M30" s="52">
        <v>0</v>
      </c>
      <c r="N30" s="52">
        <f t="shared" si="7"/>
        <v>5660</v>
      </c>
      <c r="O30" s="52"/>
    </row>
    <row r="31" spans="1:15" s="329" customFormat="1" ht="17.25">
      <c r="A31" s="501" t="s">
        <v>427</v>
      </c>
      <c r="B31" s="502" t="s">
        <v>428</v>
      </c>
      <c r="C31" s="494">
        <v>4060</v>
      </c>
      <c r="D31" s="494">
        <v>4060</v>
      </c>
      <c r="E31" s="494" t="e">
        <f>#REF!</f>
        <v>#REF!</v>
      </c>
      <c r="F31" s="494" t="e">
        <f>#REF!</f>
        <v>#REF!</v>
      </c>
      <c r="G31" s="495"/>
      <c r="H31" s="330"/>
      <c r="I31" s="494">
        <v>4060</v>
      </c>
      <c r="J31" s="52">
        <v>0</v>
      </c>
      <c r="K31" s="52">
        <v>0</v>
      </c>
      <c r="L31" s="52">
        <v>0</v>
      </c>
      <c r="M31" s="52">
        <v>0</v>
      </c>
      <c r="N31" s="494">
        <f t="shared" si="7"/>
        <v>4060</v>
      </c>
      <c r="O31" s="494"/>
    </row>
    <row r="32" spans="1:15" s="329" customFormat="1" ht="17.25">
      <c r="A32" s="501" t="s">
        <v>439</v>
      </c>
      <c r="B32" s="502" t="s">
        <v>440</v>
      </c>
      <c r="C32" s="494">
        <v>1300</v>
      </c>
      <c r="D32" s="494">
        <v>1300</v>
      </c>
      <c r="E32" s="494" t="e">
        <f>#REF!</f>
        <v>#REF!</v>
      </c>
      <c r="F32" s="494" t="e">
        <f>#REF!</f>
        <v>#REF!</v>
      </c>
      <c r="G32" s="495"/>
      <c r="H32" s="330"/>
      <c r="I32" s="494">
        <v>1300</v>
      </c>
      <c r="J32" s="52">
        <v>0</v>
      </c>
      <c r="K32" s="52">
        <v>0</v>
      </c>
      <c r="L32" s="52">
        <v>0</v>
      </c>
      <c r="M32" s="52">
        <v>0</v>
      </c>
      <c r="N32" s="494">
        <f t="shared" si="7"/>
        <v>1300</v>
      </c>
      <c r="O32" s="494"/>
    </row>
    <row r="33" spans="1:15" s="329" customFormat="1" ht="17.25">
      <c r="A33" s="501" t="s">
        <v>444</v>
      </c>
      <c r="B33" s="503" t="s">
        <v>445</v>
      </c>
      <c r="C33" s="494">
        <v>300</v>
      </c>
      <c r="D33" s="494">
        <v>300</v>
      </c>
      <c r="E33" s="494" t="e">
        <f>#REF!</f>
        <v>#REF!</v>
      </c>
      <c r="F33" s="494" t="e">
        <f>#REF!</f>
        <v>#REF!</v>
      </c>
      <c r="G33" s="495"/>
      <c r="H33" s="330"/>
      <c r="I33" s="494">
        <v>300</v>
      </c>
      <c r="J33" s="52">
        <v>0</v>
      </c>
      <c r="K33" s="52">
        <v>0</v>
      </c>
      <c r="L33" s="52">
        <v>0</v>
      </c>
      <c r="M33" s="52">
        <v>0</v>
      </c>
      <c r="N33" s="494">
        <f t="shared" si="7"/>
        <v>300</v>
      </c>
      <c r="O33" s="494"/>
    </row>
    <row r="34" spans="1:15" ht="57.75" customHeight="1">
      <c r="A34" s="513" t="s">
        <v>320</v>
      </c>
      <c r="B34" s="504" t="s">
        <v>367</v>
      </c>
      <c r="C34" s="505">
        <v>154861</v>
      </c>
      <c r="D34" s="505">
        <v>130500</v>
      </c>
      <c r="E34" s="505" t="e">
        <f>+#REF!+#REF!+#REF!</f>
        <v>#REF!</v>
      </c>
      <c r="F34" s="505" t="e">
        <f>+#REF!+#REF!+#REF!</f>
        <v>#REF!</v>
      </c>
      <c r="G34" s="506" t="e">
        <f>+F34/D34</f>
        <v>#REF!</v>
      </c>
      <c r="H34" s="470"/>
      <c r="I34" s="505">
        <v>130500</v>
      </c>
      <c r="J34" s="505">
        <v>24361</v>
      </c>
      <c r="K34" s="505">
        <f>+L34+M34</f>
        <v>24361</v>
      </c>
      <c r="L34" s="505">
        <f>+J34</f>
        <v>24361</v>
      </c>
      <c r="M34" s="505">
        <v>0</v>
      </c>
      <c r="N34" s="505">
        <v>154861</v>
      </c>
      <c r="O34" s="505" t="s">
        <v>766</v>
      </c>
    </row>
  </sheetData>
  <sheetProtection/>
  <mergeCells count="20">
    <mergeCell ref="A6:O6"/>
    <mergeCell ref="A1:B1"/>
    <mergeCell ref="A2:B2"/>
    <mergeCell ref="E8:H8"/>
    <mergeCell ref="D1:H1"/>
    <mergeCell ref="F9:F10"/>
    <mergeCell ref="G9:G10"/>
    <mergeCell ref="A9:A10"/>
    <mergeCell ref="B9:B10"/>
    <mergeCell ref="C9:E9"/>
    <mergeCell ref="H9:H10"/>
    <mergeCell ref="N1:O1"/>
    <mergeCell ref="N8:O8"/>
    <mergeCell ref="J9:J10"/>
    <mergeCell ref="A5:O5"/>
    <mergeCell ref="A4:O4"/>
    <mergeCell ref="I9:I10"/>
    <mergeCell ref="K9:M9"/>
    <mergeCell ref="N9:N10"/>
    <mergeCell ref="O9:O10"/>
  </mergeCells>
  <printOptions/>
  <pageMargins left="0.31496062992125984" right="0.1968503937007874" top="0.4330708661417323" bottom="0.3937007874015748" header="0.1968503937007874" footer="0.1968503937007874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7"/>
  <sheetViews>
    <sheetView zoomScale="85" zoomScaleNormal="85" zoomScalePageLayoutView="0" workbookViewId="0" topLeftCell="A1">
      <pane ySplit="9" topLeftCell="BM106" activePane="bottomLeft" state="frozen"/>
      <selection pane="topLeft" activeCell="A1" sqref="A1"/>
      <selection pane="bottomLeft" activeCell="R155" sqref="R155"/>
    </sheetView>
  </sheetViews>
  <sheetFormatPr defaultColWidth="9.140625" defaultRowHeight="12.75"/>
  <cols>
    <col min="1" max="1" width="7.57421875" style="14" bestFit="1" customWidth="1"/>
    <col min="2" max="2" width="73.7109375" style="19" customWidth="1"/>
    <col min="3" max="3" width="14.140625" style="14" customWidth="1"/>
    <col min="4" max="4" width="9.7109375" style="300" hidden="1" customWidth="1"/>
    <col min="5" max="5" width="9.140625" style="300" hidden="1" customWidth="1"/>
    <col min="6" max="6" width="8.57421875" style="300" hidden="1" customWidth="1"/>
    <col min="7" max="7" width="8.28125" style="300" hidden="1" customWidth="1"/>
    <col min="8" max="8" width="8.7109375" style="151" hidden="1" customWidth="1"/>
    <col min="9" max="9" width="8.421875" style="306" hidden="1" customWidth="1"/>
    <col min="10" max="10" width="8.7109375" style="151" hidden="1" customWidth="1"/>
    <col min="11" max="11" width="14.28125" style="37" hidden="1" customWidth="1"/>
    <col min="12" max="12" width="9.7109375" style="313" hidden="1" customWidth="1"/>
    <col min="13" max="13" width="10.8515625" style="300" hidden="1" customWidth="1"/>
    <col min="14" max="14" width="12.00390625" style="21" hidden="1" customWidth="1"/>
    <col min="15" max="15" width="10.8515625" style="1" customWidth="1"/>
    <col min="16" max="18" width="9.140625" style="1" customWidth="1"/>
    <col min="19" max="19" width="10.8515625" style="1" customWidth="1"/>
    <col min="20" max="20" width="12.140625" style="1" customWidth="1"/>
    <col min="21" max="16384" width="9.140625" style="1" customWidth="1"/>
  </cols>
  <sheetData>
    <row r="1" spans="1:20" ht="17.25">
      <c r="A1" s="552" t="s">
        <v>636</v>
      </c>
      <c r="B1" s="553"/>
      <c r="C1" s="66"/>
      <c r="D1" s="288"/>
      <c r="E1" s="289"/>
      <c r="F1" s="290"/>
      <c r="G1" s="290"/>
      <c r="H1" s="138"/>
      <c r="I1" s="301"/>
      <c r="J1" s="138"/>
      <c r="K1" s="68"/>
      <c r="L1" s="307"/>
      <c r="M1" s="521"/>
      <c r="N1" s="521"/>
      <c r="S1" s="521" t="s">
        <v>68</v>
      </c>
      <c r="T1" s="521"/>
    </row>
    <row r="2" spans="1:20" ht="17.25">
      <c r="A2" s="552" t="s">
        <v>635</v>
      </c>
      <c r="B2" s="553"/>
      <c r="C2" s="66"/>
      <c r="D2" s="288"/>
      <c r="E2" s="289"/>
      <c r="F2" s="290"/>
      <c r="G2" s="290"/>
      <c r="H2" s="138"/>
      <c r="I2" s="301"/>
      <c r="J2" s="138"/>
      <c r="K2" s="68"/>
      <c r="L2" s="307"/>
      <c r="M2" s="366"/>
      <c r="N2" s="366"/>
      <c r="S2" s="366"/>
      <c r="T2" s="366"/>
    </row>
    <row r="3" spans="1:20" ht="17.25">
      <c r="A3" s="66"/>
      <c r="B3" s="67"/>
      <c r="C3" s="66"/>
      <c r="D3" s="288"/>
      <c r="E3" s="289"/>
      <c r="F3" s="290"/>
      <c r="G3" s="290"/>
      <c r="H3" s="138"/>
      <c r="I3" s="301"/>
      <c r="J3" s="138"/>
      <c r="K3" s="68"/>
      <c r="L3" s="307"/>
      <c r="M3" s="366"/>
      <c r="N3" s="366"/>
      <c r="S3" s="366"/>
      <c r="T3" s="366"/>
    </row>
    <row r="4" spans="1:20" ht="17.25">
      <c r="A4" s="517" t="s">
        <v>2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</row>
    <row r="5" spans="1:20" ht="17.25">
      <c r="A5" s="554" t="s">
        <v>501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</row>
    <row r="6" spans="1:20" ht="17.25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</row>
    <row r="7" spans="1:20" s="2" customFormat="1" ht="18.75">
      <c r="A7" s="3"/>
      <c r="B7" s="15"/>
      <c r="C7" s="280"/>
      <c r="D7" s="291"/>
      <c r="E7" s="291"/>
      <c r="F7" s="291"/>
      <c r="G7" s="291"/>
      <c r="H7" s="140"/>
      <c r="I7" s="302"/>
      <c r="J7" s="180"/>
      <c r="K7" s="33"/>
      <c r="L7" s="309"/>
      <c r="M7" s="291" t="s">
        <v>104</v>
      </c>
      <c r="N7" s="3"/>
      <c r="S7" s="546" t="s">
        <v>104</v>
      </c>
      <c r="T7" s="546"/>
    </row>
    <row r="8" spans="1:20" s="107" customFormat="1" ht="30" customHeight="1">
      <c r="A8" s="541" t="s">
        <v>94</v>
      </c>
      <c r="B8" s="541" t="s">
        <v>502</v>
      </c>
      <c r="C8" s="541" t="s">
        <v>503</v>
      </c>
      <c r="D8" s="543" t="s">
        <v>488</v>
      </c>
      <c r="E8" s="544"/>
      <c r="F8" s="545"/>
      <c r="G8" s="539" t="s">
        <v>85</v>
      </c>
      <c r="H8" s="548" t="s">
        <v>86</v>
      </c>
      <c r="I8" s="550" t="s">
        <v>84</v>
      </c>
      <c r="J8" s="548" t="s">
        <v>87</v>
      </c>
      <c r="K8" s="555" t="s">
        <v>130</v>
      </c>
      <c r="L8" s="539" t="s">
        <v>71</v>
      </c>
      <c r="M8" s="539" t="s">
        <v>313</v>
      </c>
      <c r="N8" s="541" t="s">
        <v>97</v>
      </c>
      <c r="O8" s="541" t="s">
        <v>504</v>
      </c>
      <c r="P8" s="543" t="s">
        <v>505</v>
      </c>
      <c r="Q8" s="544"/>
      <c r="R8" s="545"/>
      <c r="S8" s="541" t="s">
        <v>642</v>
      </c>
      <c r="T8" s="541" t="s">
        <v>496</v>
      </c>
    </row>
    <row r="9" spans="1:20" s="107" customFormat="1" ht="75" customHeight="1">
      <c r="A9" s="542"/>
      <c r="B9" s="542"/>
      <c r="C9" s="542"/>
      <c r="D9" s="152" t="s">
        <v>131</v>
      </c>
      <c r="E9" s="152" t="s">
        <v>478</v>
      </c>
      <c r="F9" s="152" t="s">
        <v>135</v>
      </c>
      <c r="G9" s="540"/>
      <c r="H9" s="549"/>
      <c r="I9" s="551"/>
      <c r="J9" s="549"/>
      <c r="K9" s="556"/>
      <c r="L9" s="540"/>
      <c r="M9" s="540"/>
      <c r="N9" s="542"/>
      <c r="O9" s="542"/>
      <c r="P9" s="152" t="s">
        <v>75</v>
      </c>
      <c r="Q9" s="152" t="s">
        <v>506</v>
      </c>
      <c r="R9" s="152" t="s">
        <v>645</v>
      </c>
      <c r="S9" s="542"/>
      <c r="T9" s="542"/>
    </row>
    <row r="10" spans="1:20" s="107" customFormat="1" ht="21.75" customHeight="1">
      <c r="A10" s="377"/>
      <c r="B10" s="117" t="s">
        <v>75</v>
      </c>
      <c r="C10" s="117"/>
      <c r="D10" s="292" t="e">
        <f>+D11</f>
        <v>#REF!</v>
      </c>
      <c r="E10" s="292" t="e">
        <f>+E11</f>
        <v>#REF!</v>
      </c>
      <c r="F10" s="292" t="e">
        <f>+F11</f>
        <v>#REF!</v>
      </c>
      <c r="G10" s="292" t="e">
        <f>+G11</f>
        <v>#REF!</v>
      </c>
      <c r="H10" s="278" t="e">
        <f>+G10/E10</f>
        <v>#REF!</v>
      </c>
      <c r="I10" s="292" t="e">
        <f>+I11</f>
        <v>#REF!</v>
      </c>
      <c r="J10" s="141" t="e">
        <f>+I10/E10</f>
        <v>#REF!</v>
      </c>
      <c r="K10" s="134"/>
      <c r="L10" s="292" t="e">
        <f>+L11</f>
        <v>#REF!</v>
      </c>
      <c r="M10" s="292" t="e">
        <f>+M11</f>
        <v>#REF!</v>
      </c>
      <c r="N10" s="181"/>
      <c r="O10" s="292">
        <f>+O11</f>
        <v>451134</v>
      </c>
      <c r="P10" s="292">
        <f>+P11</f>
        <v>24361</v>
      </c>
      <c r="Q10" s="292">
        <f>+Q11</f>
        <v>42083</v>
      </c>
      <c r="R10" s="292">
        <f>+R11</f>
        <v>-17722</v>
      </c>
      <c r="S10" s="292">
        <f>+S11</f>
        <v>475495</v>
      </c>
      <c r="T10" s="181"/>
    </row>
    <row r="11" spans="1:20" s="10" customFormat="1" ht="21.75" customHeight="1">
      <c r="A11" s="201"/>
      <c r="B11" s="118" t="s">
        <v>96</v>
      </c>
      <c r="C11" s="82"/>
      <c r="D11" s="293" t="e">
        <f>+D12+D164+#REF!+D165</f>
        <v>#REF!</v>
      </c>
      <c r="E11" s="293" t="e">
        <f>+E12+E164+#REF!+E165</f>
        <v>#REF!</v>
      </c>
      <c r="F11" s="293" t="e">
        <f>+F12+F164+#REF!+F165</f>
        <v>#REF!</v>
      </c>
      <c r="G11" s="293" t="e">
        <f>+G12+G164+#REF!+G165</f>
        <v>#REF!</v>
      </c>
      <c r="H11" s="147" t="e">
        <f>+G11/E11</f>
        <v>#REF!</v>
      </c>
      <c r="I11" s="293" t="e">
        <f>+I12+I164+#REF!+I165</f>
        <v>#REF!</v>
      </c>
      <c r="J11" s="142" t="e">
        <f>+I11/E11</f>
        <v>#REF!</v>
      </c>
      <c r="K11" s="168"/>
      <c r="L11" s="293" t="e">
        <f>+L12+L164+#REF!+L165</f>
        <v>#REF!</v>
      </c>
      <c r="M11" s="293" t="e">
        <f>+M12+M164+#REF!+M165</f>
        <v>#REF!</v>
      </c>
      <c r="N11" s="169"/>
      <c r="O11" s="293">
        <f>+O12+O164+O165</f>
        <v>451134</v>
      </c>
      <c r="P11" s="293">
        <f>+P12+P164+P165</f>
        <v>24361</v>
      </c>
      <c r="Q11" s="293">
        <f>+Q12+Q164+Q165</f>
        <v>42083</v>
      </c>
      <c r="R11" s="293">
        <f>+R12+R164+R165</f>
        <v>-17722</v>
      </c>
      <c r="S11" s="293">
        <f>+S12+S164+S165</f>
        <v>475495</v>
      </c>
      <c r="T11" s="169"/>
    </row>
    <row r="12" spans="1:20" s="10" customFormat="1" ht="21.75" customHeight="1">
      <c r="A12" s="186" t="s">
        <v>98</v>
      </c>
      <c r="B12" s="120" t="s">
        <v>507</v>
      </c>
      <c r="C12" s="104"/>
      <c r="D12" s="135">
        <f>+D13+D161</f>
        <v>280533</v>
      </c>
      <c r="E12" s="135">
        <f>+E13+E161</f>
        <v>280533</v>
      </c>
      <c r="F12" s="135">
        <f>+F13+F161</f>
        <v>0</v>
      </c>
      <c r="G12" s="135">
        <f>+G13+G161</f>
        <v>139406</v>
      </c>
      <c r="H12" s="143">
        <f>+G12/E12</f>
        <v>0.4969326246823012</v>
      </c>
      <c r="I12" s="135">
        <f>+I13+I161</f>
        <v>110162</v>
      </c>
      <c r="J12" s="143">
        <f>+I12/E12</f>
        <v>0.3926882042397864</v>
      </c>
      <c r="K12" s="170"/>
      <c r="L12" s="135">
        <f>+L13+L161</f>
        <v>0</v>
      </c>
      <c r="M12" s="135">
        <f>+M13+M161</f>
        <v>280533</v>
      </c>
      <c r="N12" s="171"/>
      <c r="O12" s="135">
        <f aca="true" t="shared" si="0" ref="O12:O73">E12</f>
        <v>280533</v>
      </c>
      <c r="P12" s="135">
        <f>+P13+P161</f>
        <v>0</v>
      </c>
      <c r="Q12" s="135">
        <f>+Q13+Q161</f>
        <v>17722</v>
      </c>
      <c r="R12" s="135">
        <f>+R13+R161</f>
        <v>-17722</v>
      </c>
      <c r="S12" s="135">
        <f>+S13+S161</f>
        <v>280533</v>
      </c>
      <c r="T12" s="171"/>
    </row>
    <row r="13" spans="1:20" s="4" customFormat="1" ht="21.75" customHeight="1">
      <c r="A13" s="327" t="s">
        <v>73</v>
      </c>
      <c r="B13" s="163" t="s">
        <v>508</v>
      </c>
      <c r="C13" s="164"/>
      <c r="D13" s="161">
        <f>+D14+D94</f>
        <v>233318</v>
      </c>
      <c r="E13" s="161">
        <f>+E14+E94</f>
        <v>233318</v>
      </c>
      <c r="F13" s="161">
        <f>+F14+F94</f>
        <v>0</v>
      </c>
      <c r="G13" s="161">
        <f>+G14+G94</f>
        <v>113638</v>
      </c>
      <c r="H13" s="165">
        <f>+G13/E13</f>
        <v>0.487052006274698</v>
      </c>
      <c r="I13" s="161">
        <f>+I14+I94</f>
        <v>91362</v>
      </c>
      <c r="J13" s="165">
        <f>+I13/E13</f>
        <v>0.39157716078485155</v>
      </c>
      <c r="K13" s="166"/>
      <c r="L13" s="161">
        <f>+L14+L94</f>
        <v>0</v>
      </c>
      <c r="M13" s="161">
        <f>+M14+M94</f>
        <v>233318</v>
      </c>
      <c r="N13" s="167"/>
      <c r="O13" s="161">
        <f t="shared" si="0"/>
        <v>233318</v>
      </c>
      <c r="P13" s="161">
        <f>+P14+P94</f>
        <v>0</v>
      </c>
      <c r="Q13" s="161">
        <f>+Q14+Q94</f>
        <v>17722</v>
      </c>
      <c r="R13" s="161">
        <f>+R14+R94</f>
        <v>-17722</v>
      </c>
      <c r="S13" s="161">
        <f>+S14+S94</f>
        <v>233318</v>
      </c>
      <c r="T13" s="167"/>
    </row>
    <row r="14" spans="1:20" s="5" customFormat="1" ht="21.75" customHeight="1">
      <c r="A14" s="378" t="s">
        <v>316</v>
      </c>
      <c r="B14" s="190" t="s">
        <v>509</v>
      </c>
      <c r="C14" s="191"/>
      <c r="D14" s="192">
        <f>+D15+D19+D24+D30+D51+D57+D61</f>
        <v>103746</v>
      </c>
      <c r="E14" s="192">
        <f>+E15+E19+E24+E30+E51+E57+E61</f>
        <v>103746</v>
      </c>
      <c r="F14" s="192">
        <f>+F15+F19+F24+F30+F51+F57+F61</f>
        <v>0</v>
      </c>
      <c r="G14" s="192">
        <f>+G15+G19+G24+G30+G51+G57+G61</f>
        <v>57906</v>
      </c>
      <c r="H14" s="189">
        <f>+G14/E14</f>
        <v>0.5581516395812851</v>
      </c>
      <c r="I14" s="192">
        <f>+I15+I19+I24+I30+I51+I57+I61</f>
        <v>43422</v>
      </c>
      <c r="J14" s="193">
        <f>+I14/E14</f>
        <v>0.418541437742178</v>
      </c>
      <c r="K14" s="194"/>
      <c r="L14" s="192">
        <f>+L15+L19+L24+L30+L51+L57+L61</f>
        <v>0</v>
      </c>
      <c r="M14" s="192">
        <f>+M15+M19+M24+M30+M51+M57+M61</f>
        <v>103746</v>
      </c>
      <c r="N14" s="195"/>
      <c r="O14" s="192">
        <f t="shared" si="0"/>
        <v>103746</v>
      </c>
      <c r="P14" s="192">
        <f>+P15+P19+P24+P30+P51+P57+P61</f>
        <v>0</v>
      </c>
      <c r="Q14" s="192">
        <f>+Q15+Q19+Q24+Q30+Q51+Q57+Q61</f>
        <v>722</v>
      </c>
      <c r="R14" s="192">
        <f>+R15+R19+R24+R30+R51+R57+R61</f>
        <v>-722</v>
      </c>
      <c r="S14" s="192">
        <f>+S15+S19+S24+S30+S51+S57+S61</f>
        <v>103746</v>
      </c>
      <c r="T14" s="195"/>
    </row>
    <row r="15" spans="1:20" s="39" customFormat="1" ht="21.75" customHeight="1">
      <c r="A15" s="201"/>
      <c r="B15" s="125" t="s">
        <v>510</v>
      </c>
      <c r="C15" s="124"/>
      <c r="D15" s="55">
        <f>+SUM(D16:D18)</f>
        <v>6760</v>
      </c>
      <c r="E15" s="55">
        <f>+SUM(E16:E18)</f>
        <v>6760</v>
      </c>
      <c r="F15" s="55">
        <f>+SUM(F16:F18)</f>
        <v>0</v>
      </c>
      <c r="G15" s="55">
        <f>+SUM(G16:G18)</f>
        <v>800</v>
      </c>
      <c r="H15" s="144"/>
      <c r="I15" s="55">
        <f>+SUM(I16:I18)</f>
        <v>800</v>
      </c>
      <c r="J15" s="144"/>
      <c r="K15" s="110"/>
      <c r="L15" s="55">
        <f>+SUM(L16:L18)</f>
        <v>0</v>
      </c>
      <c r="M15" s="55">
        <f>+SUM(M16:M18)</f>
        <v>6760</v>
      </c>
      <c r="N15" s="74"/>
      <c r="O15" s="55">
        <f t="shared" si="0"/>
        <v>6760</v>
      </c>
      <c r="P15" s="55">
        <f>+SUM(P16:P18)</f>
        <v>0</v>
      </c>
      <c r="Q15" s="55">
        <f>+SUM(Q16:Q18)</f>
        <v>0</v>
      </c>
      <c r="R15" s="55">
        <f>+SUM(R16:R18)</f>
        <v>0</v>
      </c>
      <c r="S15" s="55">
        <f>+SUM(S16:S18)</f>
        <v>6760</v>
      </c>
      <c r="T15" s="74"/>
    </row>
    <row r="16" spans="1:20" s="4" customFormat="1" ht="25.5" customHeight="1">
      <c r="A16" s="287">
        <v>1</v>
      </c>
      <c r="B16" s="128" t="s">
        <v>167</v>
      </c>
      <c r="C16" s="126" t="s">
        <v>109</v>
      </c>
      <c r="D16" s="52">
        <f>+E16+F16</f>
        <v>1000</v>
      </c>
      <c r="E16" s="52">
        <v>1000</v>
      </c>
      <c r="F16" s="52"/>
      <c r="G16" s="52">
        <v>800</v>
      </c>
      <c r="H16" s="145"/>
      <c r="I16" s="52">
        <v>800</v>
      </c>
      <c r="J16" s="145"/>
      <c r="K16" s="113" t="s">
        <v>119</v>
      </c>
      <c r="L16" s="52">
        <f>F16</f>
        <v>0</v>
      </c>
      <c r="M16" s="52">
        <f>D16</f>
        <v>1000</v>
      </c>
      <c r="N16" s="73"/>
      <c r="O16" s="52">
        <f t="shared" si="0"/>
        <v>1000</v>
      </c>
      <c r="P16" s="52">
        <f>+Q16+R16</f>
        <v>0</v>
      </c>
      <c r="Q16" s="52">
        <f>IF(F16&gt;0,F16,0)</f>
        <v>0</v>
      </c>
      <c r="R16" s="52">
        <f>IF(F16&lt;0,F16,0)</f>
        <v>0</v>
      </c>
      <c r="S16" s="52">
        <f>+O16+P16</f>
        <v>1000</v>
      </c>
      <c r="T16" s="73"/>
    </row>
    <row r="17" spans="1:20" s="4" customFormat="1" ht="21.75" customHeight="1">
      <c r="A17" s="287">
        <v>2</v>
      </c>
      <c r="B17" s="128" t="s">
        <v>168</v>
      </c>
      <c r="C17" s="126" t="s">
        <v>109</v>
      </c>
      <c r="D17" s="52">
        <f>+E17+F17</f>
        <v>3000</v>
      </c>
      <c r="E17" s="52">
        <v>3000</v>
      </c>
      <c r="F17" s="52"/>
      <c r="G17" s="52">
        <v>0</v>
      </c>
      <c r="H17" s="145"/>
      <c r="I17" s="52">
        <v>0</v>
      </c>
      <c r="J17" s="145"/>
      <c r="K17" s="113" t="s">
        <v>119</v>
      </c>
      <c r="L17" s="52">
        <f>F17</f>
        <v>0</v>
      </c>
      <c r="M17" s="52">
        <f>D17</f>
        <v>3000</v>
      </c>
      <c r="N17" s="73"/>
      <c r="O17" s="52">
        <f t="shared" si="0"/>
        <v>3000</v>
      </c>
      <c r="P17" s="52">
        <f>+Q17+R17</f>
        <v>0</v>
      </c>
      <c r="Q17" s="52">
        <f>IF(F17&gt;0,F17,0)</f>
        <v>0</v>
      </c>
      <c r="R17" s="52">
        <f>IF(F17&lt;0,F17,0)</f>
        <v>0</v>
      </c>
      <c r="S17" s="52">
        <f>+O17+P17</f>
        <v>3000</v>
      </c>
      <c r="T17" s="73"/>
    </row>
    <row r="18" spans="1:20" s="4" customFormat="1" ht="21.75" customHeight="1">
      <c r="A18" s="287">
        <v>3</v>
      </c>
      <c r="B18" s="128" t="s">
        <v>170</v>
      </c>
      <c r="C18" s="126" t="s">
        <v>118</v>
      </c>
      <c r="D18" s="52">
        <f>+E18+F18</f>
        <v>2760</v>
      </c>
      <c r="E18" s="52">
        <v>2760</v>
      </c>
      <c r="F18" s="52"/>
      <c r="G18" s="52">
        <v>0</v>
      </c>
      <c r="H18" s="145"/>
      <c r="I18" s="52">
        <v>0</v>
      </c>
      <c r="J18" s="145"/>
      <c r="K18" s="113" t="s">
        <v>160</v>
      </c>
      <c r="L18" s="52">
        <f>F18</f>
        <v>0</v>
      </c>
      <c r="M18" s="52">
        <f>D18</f>
        <v>2760</v>
      </c>
      <c r="N18" s="73"/>
      <c r="O18" s="52">
        <f t="shared" si="0"/>
        <v>2760</v>
      </c>
      <c r="P18" s="52">
        <f>+Q18+R18</f>
        <v>0</v>
      </c>
      <c r="Q18" s="52">
        <f>IF(F18&gt;0,F18,0)</f>
        <v>0</v>
      </c>
      <c r="R18" s="52">
        <f>IF(F18&lt;0,F18,0)</f>
        <v>0</v>
      </c>
      <c r="S18" s="52">
        <f>+O18+P18</f>
        <v>2760</v>
      </c>
      <c r="T18" s="73"/>
    </row>
    <row r="19" spans="1:20" s="39" customFormat="1" ht="21.75" customHeight="1">
      <c r="A19" s="201"/>
      <c r="B19" s="125" t="s">
        <v>517</v>
      </c>
      <c r="C19" s="124"/>
      <c r="D19" s="55">
        <f>+SUM(D20:D23)</f>
        <v>21075</v>
      </c>
      <c r="E19" s="55">
        <f>+SUM(E20:E23)</f>
        <v>20576</v>
      </c>
      <c r="F19" s="55">
        <f>+SUM(F20:F23)</f>
        <v>499</v>
      </c>
      <c r="G19" s="55">
        <f>+SUM(G20:G23)</f>
        <v>16000</v>
      </c>
      <c r="H19" s="144"/>
      <c r="I19" s="55">
        <f>+SUM(I20:I23)</f>
        <v>14500</v>
      </c>
      <c r="J19" s="144"/>
      <c r="K19" s="110"/>
      <c r="L19" s="55">
        <f>+SUM(L20:L23)</f>
        <v>499</v>
      </c>
      <c r="M19" s="55">
        <f>+SUM(M20:M23)</f>
        <v>21075</v>
      </c>
      <c r="N19" s="74"/>
      <c r="O19" s="55">
        <f t="shared" si="0"/>
        <v>20576</v>
      </c>
      <c r="P19" s="55">
        <f>+SUM(P20:P23)</f>
        <v>199</v>
      </c>
      <c r="Q19" s="55">
        <f>+SUM(Q20:Q23)</f>
        <v>199</v>
      </c>
      <c r="R19" s="55">
        <f>+SUM(R20:R23)</f>
        <v>0</v>
      </c>
      <c r="S19" s="55">
        <f>+SUM(S20:S23)</f>
        <v>20775</v>
      </c>
      <c r="T19" s="74"/>
    </row>
    <row r="20" spans="1:20" s="27" customFormat="1" ht="21.75" customHeight="1">
      <c r="A20" s="287">
        <v>4</v>
      </c>
      <c r="B20" s="28" t="s">
        <v>76</v>
      </c>
      <c r="C20" s="126" t="s">
        <v>125</v>
      </c>
      <c r="D20" s="52">
        <f>+E20+F20</f>
        <v>7000</v>
      </c>
      <c r="E20" s="52">
        <v>7000</v>
      </c>
      <c r="F20" s="52"/>
      <c r="G20" s="52">
        <f>E20</f>
        <v>7000</v>
      </c>
      <c r="H20" s="145"/>
      <c r="I20" s="52">
        <v>6500</v>
      </c>
      <c r="J20" s="145"/>
      <c r="K20" s="341" t="s">
        <v>120</v>
      </c>
      <c r="L20" s="52">
        <f>F20</f>
        <v>0</v>
      </c>
      <c r="M20" s="52">
        <f>D20</f>
        <v>7000</v>
      </c>
      <c r="N20" s="73"/>
      <c r="O20" s="52">
        <f t="shared" si="0"/>
        <v>7000</v>
      </c>
      <c r="P20" s="52">
        <f>+Q20+R20</f>
        <v>0</v>
      </c>
      <c r="Q20" s="52">
        <f>IF(F20&gt;0,F20,0)</f>
        <v>0</v>
      </c>
      <c r="R20" s="52">
        <f>IF(F20&lt;0,F20,0)</f>
        <v>0</v>
      </c>
      <c r="S20" s="52">
        <f>+O20+P20</f>
        <v>7000</v>
      </c>
      <c r="T20" s="73"/>
    </row>
    <row r="21" spans="1:20" s="4" customFormat="1" ht="21.75" customHeight="1">
      <c r="A21" s="287">
        <v>5</v>
      </c>
      <c r="B21" s="28" t="s">
        <v>81</v>
      </c>
      <c r="C21" s="126" t="s">
        <v>125</v>
      </c>
      <c r="D21" s="52">
        <f>+E21+F21</f>
        <v>9499</v>
      </c>
      <c r="E21" s="52">
        <v>9000</v>
      </c>
      <c r="F21" s="52">
        <v>499</v>
      </c>
      <c r="G21" s="52">
        <f>E21</f>
        <v>9000</v>
      </c>
      <c r="H21" s="145"/>
      <c r="I21" s="52">
        <v>8000</v>
      </c>
      <c r="J21" s="145"/>
      <c r="K21" s="341" t="s">
        <v>120</v>
      </c>
      <c r="L21" s="52">
        <f>F21</f>
        <v>499</v>
      </c>
      <c r="M21" s="52">
        <f>D21</f>
        <v>9499</v>
      </c>
      <c r="N21" s="73"/>
      <c r="O21" s="52">
        <f t="shared" si="0"/>
        <v>9000</v>
      </c>
      <c r="P21" s="52">
        <f>+Q21+R21</f>
        <v>199</v>
      </c>
      <c r="Q21" s="52">
        <v>199</v>
      </c>
      <c r="R21" s="52">
        <f>IF(F21&lt;0,F21,0)</f>
        <v>0</v>
      </c>
      <c r="S21" s="52">
        <f>+O21+P21</f>
        <v>9199</v>
      </c>
      <c r="T21" s="73"/>
    </row>
    <row r="22" spans="1:20" s="6" customFormat="1" ht="21.75" customHeight="1">
      <c r="A22" s="287">
        <v>6</v>
      </c>
      <c r="B22" s="28" t="s">
        <v>152</v>
      </c>
      <c r="C22" s="126" t="s">
        <v>484</v>
      </c>
      <c r="D22" s="52">
        <f>+E22+F22</f>
        <v>1776</v>
      </c>
      <c r="E22" s="52">
        <v>1776</v>
      </c>
      <c r="F22" s="52"/>
      <c r="G22" s="52">
        <v>0</v>
      </c>
      <c r="H22" s="145"/>
      <c r="I22" s="52">
        <v>0</v>
      </c>
      <c r="J22" s="145"/>
      <c r="K22" s="113" t="s">
        <v>119</v>
      </c>
      <c r="L22" s="52">
        <f>F22</f>
        <v>0</v>
      </c>
      <c r="M22" s="52">
        <f>D22</f>
        <v>1776</v>
      </c>
      <c r="N22" s="73"/>
      <c r="O22" s="52">
        <f t="shared" si="0"/>
        <v>1776</v>
      </c>
      <c r="P22" s="52">
        <f>+Q22+R22</f>
        <v>0</v>
      </c>
      <c r="Q22" s="52">
        <f>IF(F22&gt;0,F22,0)</f>
        <v>0</v>
      </c>
      <c r="R22" s="52">
        <f>IF(F22&lt;0,F22,0)</f>
        <v>0</v>
      </c>
      <c r="S22" s="52">
        <f>+O22+P22</f>
        <v>1776</v>
      </c>
      <c r="T22" s="73"/>
    </row>
    <row r="23" spans="1:20" s="6" customFormat="1" ht="21.75" customHeight="1">
      <c r="A23" s="287">
        <v>7</v>
      </c>
      <c r="B23" s="28" t="s">
        <v>153</v>
      </c>
      <c r="C23" s="126" t="s">
        <v>484</v>
      </c>
      <c r="D23" s="52">
        <f>+E23+F23</f>
        <v>2800</v>
      </c>
      <c r="E23" s="52">
        <v>2800</v>
      </c>
      <c r="F23" s="52"/>
      <c r="G23" s="52">
        <v>0</v>
      </c>
      <c r="H23" s="145"/>
      <c r="I23" s="52">
        <v>0</v>
      </c>
      <c r="J23" s="145"/>
      <c r="K23" s="113" t="s">
        <v>119</v>
      </c>
      <c r="L23" s="52">
        <f>F23</f>
        <v>0</v>
      </c>
      <c r="M23" s="52">
        <f>D23</f>
        <v>2800</v>
      </c>
      <c r="N23" s="58"/>
      <c r="O23" s="52">
        <f t="shared" si="0"/>
        <v>2800</v>
      </c>
      <c r="P23" s="52">
        <f>+Q23+R23</f>
        <v>0</v>
      </c>
      <c r="Q23" s="52">
        <f>IF(F23&gt;0,F23,0)</f>
        <v>0</v>
      </c>
      <c r="R23" s="52">
        <f>IF(F23&lt;0,F23,0)</f>
        <v>0</v>
      </c>
      <c r="S23" s="52">
        <f>+O23+P23</f>
        <v>2800</v>
      </c>
      <c r="T23" s="58"/>
    </row>
    <row r="24" spans="1:20" s="39" customFormat="1" ht="21.75" customHeight="1">
      <c r="A24" s="201"/>
      <c r="B24" s="125" t="s">
        <v>511</v>
      </c>
      <c r="C24" s="124"/>
      <c r="D24" s="55">
        <f>+SUM(D25:D29)</f>
        <v>12020</v>
      </c>
      <c r="E24" s="55">
        <f>+SUM(E25:E29)</f>
        <v>12020</v>
      </c>
      <c r="F24" s="55">
        <f>+SUM(F25:F29)</f>
        <v>0</v>
      </c>
      <c r="G24" s="55">
        <f>+SUM(G25:G29)</f>
        <v>2431</v>
      </c>
      <c r="H24" s="144"/>
      <c r="I24" s="55"/>
      <c r="J24" s="144"/>
      <c r="K24" s="110"/>
      <c r="L24" s="55">
        <f>+SUM(L25:L29)</f>
        <v>0</v>
      </c>
      <c r="M24" s="55">
        <f>+SUM(M25:M29)</f>
        <v>12020</v>
      </c>
      <c r="N24" s="74"/>
      <c r="O24" s="55">
        <f t="shared" si="0"/>
        <v>12020</v>
      </c>
      <c r="P24" s="55">
        <f>+SUM(P25:P29)</f>
        <v>0</v>
      </c>
      <c r="Q24" s="55">
        <f>+SUM(Q25:Q29)</f>
        <v>0</v>
      </c>
      <c r="R24" s="55">
        <f>+SUM(R25:R29)</f>
        <v>0</v>
      </c>
      <c r="S24" s="55">
        <f>+SUM(S25:S29)</f>
        <v>12020</v>
      </c>
      <c r="T24" s="74"/>
    </row>
    <row r="25" spans="1:20" s="27" customFormat="1" ht="21.75" customHeight="1">
      <c r="A25" s="287">
        <v>8</v>
      </c>
      <c r="B25" s="28" t="s">
        <v>132</v>
      </c>
      <c r="C25" s="126" t="s">
        <v>125</v>
      </c>
      <c r="D25" s="52">
        <f>+E25+F25</f>
        <v>5800</v>
      </c>
      <c r="E25" s="52">
        <v>5800</v>
      </c>
      <c r="F25" s="52"/>
      <c r="G25" s="52">
        <v>0</v>
      </c>
      <c r="H25" s="145"/>
      <c r="I25" s="52">
        <v>0</v>
      </c>
      <c r="J25" s="145"/>
      <c r="K25" s="113" t="s">
        <v>624</v>
      </c>
      <c r="L25" s="52">
        <f>F25</f>
        <v>0</v>
      </c>
      <c r="M25" s="52">
        <f>D25</f>
        <v>5800</v>
      </c>
      <c r="N25" s="73"/>
      <c r="O25" s="52">
        <f t="shared" si="0"/>
        <v>5800</v>
      </c>
      <c r="P25" s="52">
        <f>+Q25+R25</f>
        <v>0</v>
      </c>
      <c r="Q25" s="52">
        <f>IF(F25&gt;0,F25,0)</f>
        <v>0</v>
      </c>
      <c r="R25" s="52">
        <f>IF(F25&lt;0,F25,0)</f>
        <v>0</v>
      </c>
      <c r="S25" s="52">
        <f>+O25+P25</f>
        <v>5800</v>
      </c>
      <c r="T25" s="73"/>
    </row>
    <row r="26" spans="1:20" s="4" customFormat="1" ht="21.75" customHeight="1">
      <c r="A26" s="287">
        <v>9</v>
      </c>
      <c r="B26" s="28" t="s">
        <v>90</v>
      </c>
      <c r="C26" s="126" t="s">
        <v>91</v>
      </c>
      <c r="D26" s="52">
        <f>+E26+F26</f>
        <v>2620</v>
      </c>
      <c r="E26" s="52">
        <v>2620</v>
      </c>
      <c r="F26" s="52"/>
      <c r="G26" s="52">
        <v>301</v>
      </c>
      <c r="H26" s="145"/>
      <c r="I26" s="52">
        <v>0</v>
      </c>
      <c r="J26" s="145"/>
      <c r="K26" s="113" t="s">
        <v>119</v>
      </c>
      <c r="L26" s="52">
        <f>F26</f>
        <v>0</v>
      </c>
      <c r="M26" s="52">
        <f>D26</f>
        <v>2620</v>
      </c>
      <c r="N26" s="73"/>
      <c r="O26" s="52">
        <f t="shared" si="0"/>
        <v>2620</v>
      </c>
      <c r="P26" s="52">
        <f>+Q26+R26</f>
        <v>0</v>
      </c>
      <c r="Q26" s="52">
        <f>IF(F26&gt;0,F26,0)</f>
        <v>0</v>
      </c>
      <c r="R26" s="52">
        <f>IF(F26&lt;0,F26,0)</f>
        <v>0</v>
      </c>
      <c r="S26" s="52">
        <f>+O26+P26</f>
        <v>2620</v>
      </c>
      <c r="T26" s="73"/>
    </row>
    <row r="27" spans="1:20" s="4" customFormat="1" ht="21.75" customHeight="1">
      <c r="A27" s="287">
        <v>10</v>
      </c>
      <c r="B27" s="28" t="s">
        <v>175</v>
      </c>
      <c r="C27" s="126" t="s">
        <v>128</v>
      </c>
      <c r="D27" s="52">
        <f>+E27+F27</f>
        <v>1100</v>
      </c>
      <c r="E27" s="52">
        <v>1100</v>
      </c>
      <c r="F27" s="52"/>
      <c r="G27" s="52">
        <v>1000</v>
      </c>
      <c r="H27" s="145"/>
      <c r="I27" s="52">
        <v>1000</v>
      </c>
      <c r="J27" s="145"/>
      <c r="K27" s="113" t="s">
        <v>119</v>
      </c>
      <c r="L27" s="52">
        <f>F27</f>
        <v>0</v>
      </c>
      <c r="M27" s="52">
        <f>D27</f>
        <v>1100</v>
      </c>
      <c r="N27" s="73"/>
      <c r="O27" s="52">
        <f t="shared" si="0"/>
        <v>1100</v>
      </c>
      <c r="P27" s="52">
        <f>+Q27+R27</f>
        <v>0</v>
      </c>
      <c r="Q27" s="52">
        <f>IF(F27&gt;0,F27,0)</f>
        <v>0</v>
      </c>
      <c r="R27" s="52">
        <f>IF(F27&lt;0,F27,0)</f>
        <v>0</v>
      </c>
      <c r="S27" s="52">
        <f>+O27+P27</f>
        <v>1100</v>
      </c>
      <c r="T27" s="73"/>
    </row>
    <row r="28" spans="1:20" s="4" customFormat="1" ht="25.5" customHeight="1">
      <c r="A28" s="287">
        <v>11</v>
      </c>
      <c r="B28" s="28" t="s">
        <v>176</v>
      </c>
      <c r="C28" s="126" t="s">
        <v>128</v>
      </c>
      <c r="D28" s="52">
        <f>+E28+F28</f>
        <v>1400</v>
      </c>
      <c r="E28" s="52">
        <v>1400</v>
      </c>
      <c r="F28" s="52"/>
      <c r="G28" s="52">
        <v>1130</v>
      </c>
      <c r="H28" s="145"/>
      <c r="I28" s="52">
        <v>1000</v>
      </c>
      <c r="J28" s="145"/>
      <c r="K28" s="113" t="s">
        <v>119</v>
      </c>
      <c r="L28" s="52">
        <f>F28</f>
        <v>0</v>
      </c>
      <c r="M28" s="52">
        <f>D28</f>
        <v>1400</v>
      </c>
      <c r="N28" s="79"/>
      <c r="O28" s="52">
        <f t="shared" si="0"/>
        <v>1400</v>
      </c>
      <c r="P28" s="52">
        <f>+Q28+R28</f>
        <v>0</v>
      </c>
      <c r="Q28" s="52">
        <f>IF(F28&gt;0,F28,0)</f>
        <v>0</v>
      </c>
      <c r="R28" s="52">
        <f>IF(F28&lt;0,F28,0)</f>
        <v>0</v>
      </c>
      <c r="S28" s="52">
        <f>+O28+P28</f>
        <v>1400</v>
      </c>
      <c r="T28" s="79"/>
    </row>
    <row r="29" spans="1:20" s="4" customFormat="1" ht="21.75" customHeight="1">
      <c r="A29" s="287">
        <v>12</v>
      </c>
      <c r="B29" s="28" t="s">
        <v>187</v>
      </c>
      <c r="C29" s="126" t="s">
        <v>186</v>
      </c>
      <c r="D29" s="52">
        <f>+E29+F29</f>
        <v>1100</v>
      </c>
      <c r="E29" s="52">
        <v>1100</v>
      </c>
      <c r="F29" s="52"/>
      <c r="G29" s="52"/>
      <c r="H29" s="145"/>
      <c r="I29" s="52">
        <v>0</v>
      </c>
      <c r="J29" s="145"/>
      <c r="K29" s="113" t="s">
        <v>119</v>
      </c>
      <c r="L29" s="52">
        <f>F29</f>
        <v>0</v>
      </c>
      <c r="M29" s="52">
        <f>D29</f>
        <v>1100</v>
      </c>
      <c r="N29" s="79"/>
      <c r="O29" s="52">
        <f t="shared" si="0"/>
        <v>1100</v>
      </c>
      <c r="P29" s="52">
        <f>+Q29+R29</f>
        <v>0</v>
      </c>
      <c r="Q29" s="52">
        <f>IF(F29&gt;0,F29,0)</f>
        <v>0</v>
      </c>
      <c r="R29" s="52">
        <f>IF(F29&lt;0,F29,0)</f>
        <v>0</v>
      </c>
      <c r="S29" s="52">
        <f>+O29+P29</f>
        <v>1100</v>
      </c>
      <c r="T29" s="79"/>
    </row>
    <row r="30" spans="1:20" s="39" customFormat="1" ht="21.75" customHeight="1">
      <c r="A30" s="201"/>
      <c r="B30" s="125" t="s">
        <v>512</v>
      </c>
      <c r="C30" s="124"/>
      <c r="D30" s="55">
        <f>+SUM(D31:D50)</f>
        <v>19050</v>
      </c>
      <c r="E30" s="55">
        <f>+SUM(E31:E50)</f>
        <v>19050</v>
      </c>
      <c r="F30" s="55">
        <f>+SUM(F31:F50)</f>
        <v>0</v>
      </c>
      <c r="G30" s="55">
        <f>+SUM(G31:G50)</f>
        <v>10530</v>
      </c>
      <c r="H30" s="144"/>
      <c r="I30" s="55">
        <f>+SUM(I31:I50)</f>
        <v>9551</v>
      </c>
      <c r="J30" s="144"/>
      <c r="K30" s="110"/>
      <c r="L30" s="55">
        <f>+SUM(L31:L50)</f>
        <v>0</v>
      </c>
      <c r="M30" s="55">
        <f>+SUM(M31:M50)</f>
        <v>19050</v>
      </c>
      <c r="N30" s="74"/>
      <c r="O30" s="55">
        <f t="shared" si="0"/>
        <v>19050</v>
      </c>
      <c r="P30" s="55">
        <f>+SUM(P31:P50)</f>
        <v>0</v>
      </c>
      <c r="Q30" s="55">
        <f>+SUM(Q31:Q50)</f>
        <v>0</v>
      </c>
      <c r="R30" s="55">
        <f>+SUM(R31:R50)</f>
        <v>0</v>
      </c>
      <c r="S30" s="55">
        <f>+SUM(S31:S50)</f>
        <v>19050</v>
      </c>
      <c r="T30" s="74"/>
    </row>
    <row r="31" spans="1:20" s="39" customFormat="1" ht="25.5" customHeight="1">
      <c r="A31" s="287">
        <v>13</v>
      </c>
      <c r="B31" s="28" t="s">
        <v>217</v>
      </c>
      <c r="C31" s="126" t="s">
        <v>103</v>
      </c>
      <c r="D31" s="52">
        <f aca="true" t="shared" si="1" ref="D31:D50">+E31+F31</f>
        <v>1645</v>
      </c>
      <c r="E31" s="52">
        <v>1645</v>
      </c>
      <c r="F31" s="52"/>
      <c r="G31" s="52">
        <v>0</v>
      </c>
      <c r="H31" s="146"/>
      <c r="I31" s="52">
        <v>0</v>
      </c>
      <c r="J31" s="146"/>
      <c r="K31" s="343"/>
      <c r="L31" s="52">
        <f aca="true" t="shared" si="2" ref="L31:L50">F31</f>
        <v>0</v>
      </c>
      <c r="M31" s="52">
        <f aca="true" t="shared" si="3" ref="M31:M50">D31</f>
        <v>1645</v>
      </c>
      <c r="N31" s="74"/>
      <c r="O31" s="52">
        <f t="shared" si="0"/>
        <v>1645</v>
      </c>
      <c r="P31" s="52">
        <f aca="true" t="shared" si="4" ref="P31:P50">+Q31+R31</f>
        <v>0</v>
      </c>
      <c r="Q31" s="52">
        <f aca="true" t="shared" si="5" ref="Q31:Q50">IF(F31&gt;0,F31,0)</f>
        <v>0</v>
      </c>
      <c r="R31" s="52">
        <f aca="true" t="shared" si="6" ref="R31:R50">IF(F31&lt;0,F31,0)</f>
        <v>0</v>
      </c>
      <c r="S31" s="52">
        <f aca="true" t="shared" si="7" ref="S31:S50">+O31+P31</f>
        <v>1645</v>
      </c>
      <c r="T31" s="74"/>
    </row>
    <row r="32" spans="1:20" s="27" customFormat="1" ht="21.75" customHeight="1">
      <c r="A32" s="287">
        <v>14</v>
      </c>
      <c r="B32" s="77" t="s">
        <v>190</v>
      </c>
      <c r="C32" s="126" t="s">
        <v>129</v>
      </c>
      <c r="D32" s="52">
        <f t="shared" si="1"/>
        <v>3800</v>
      </c>
      <c r="E32" s="52">
        <v>3800</v>
      </c>
      <c r="F32" s="52"/>
      <c r="G32" s="52">
        <v>0</v>
      </c>
      <c r="H32" s="145"/>
      <c r="I32" s="52">
        <v>0</v>
      </c>
      <c r="J32" s="145"/>
      <c r="K32" s="113"/>
      <c r="L32" s="52">
        <f t="shared" si="2"/>
        <v>0</v>
      </c>
      <c r="M32" s="52">
        <f t="shared" si="3"/>
        <v>3800</v>
      </c>
      <c r="N32" s="73"/>
      <c r="O32" s="52">
        <f t="shared" si="0"/>
        <v>3800</v>
      </c>
      <c r="P32" s="52">
        <f t="shared" si="4"/>
        <v>0</v>
      </c>
      <c r="Q32" s="52">
        <f t="shared" si="5"/>
        <v>0</v>
      </c>
      <c r="R32" s="52">
        <f t="shared" si="6"/>
        <v>0</v>
      </c>
      <c r="S32" s="52">
        <f t="shared" si="7"/>
        <v>3800</v>
      </c>
      <c r="T32" s="73"/>
    </row>
    <row r="33" spans="1:20" s="27" customFormat="1" ht="21.75" customHeight="1">
      <c r="A33" s="287">
        <v>15</v>
      </c>
      <c r="B33" s="28" t="s">
        <v>223</v>
      </c>
      <c r="C33" s="126" t="s">
        <v>123</v>
      </c>
      <c r="D33" s="52">
        <f t="shared" si="1"/>
        <v>630</v>
      </c>
      <c r="E33" s="52">
        <v>630</v>
      </c>
      <c r="F33" s="52"/>
      <c r="G33" s="52">
        <f>E33</f>
        <v>630</v>
      </c>
      <c r="H33" s="146"/>
      <c r="I33" s="52">
        <v>600</v>
      </c>
      <c r="J33" s="146"/>
      <c r="K33" s="341" t="s">
        <v>120</v>
      </c>
      <c r="L33" s="52">
        <f t="shared" si="2"/>
        <v>0</v>
      </c>
      <c r="M33" s="52">
        <f t="shared" si="3"/>
        <v>630</v>
      </c>
      <c r="N33" s="73"/>
      <c r="O33" s="52">
        <f t="shared" si="0"/>
        <v>630</v>
      </c>
      <c r="P33" s="52">
        <f t="shared" si="4"/>
        <v>0</v>
      </c>
      <c r="Q33" s="52">
        <f t="shared" si="5"/>
        <v>0</v>
      </c>
      <c r="R33" s="52">
        <f t="shared" si="6"/>
        <v>0</v>
      </c>
      <c r="S33" s="52">
        <f t="shared" si="7"/>
        <v>630</v>
      </c>
      <c r="T33" s="73"/>
    </row>
    <row r="34" spans="1:20" s="4" customFormat="1" ht="21.75" customHeight="1">
      <c r="A34" s="287">
        <v>16</v>
      </c>
      <c r="B34" s="28" t="s">
        <v>194</v>
      </c>
      <c r="C34" s="126" t="s">
        <v>134</v>
      </c>
      <c r="D34" s="52">
        <f t="shared" si="1"/>
        <v>630</v>
      </c>
      <c r="E34" s="52">
        <v>630</v>
      </c>
      <c r="F34" s="52"/>
      <c r="G34" s="52">
        <v>600</v>
      </c>
      <c r="H34" s="145"/>
      <c r="I34" s="52">
        <v>600</v>
      </c>
      <c r="J34" s="145"/>
      <c r="K34" s="341" t="s">
        <v>120</v>
      </c>
      <c r="L34" s="52">
        <f t="shared" si="2"/>
        <v>0</v>
      </c>
      <c r="M34" s="52">
        <f t="shared" si="3"/>
        <v>630</v>
      </c>
      <c r="N34" s="72"/>
      <c r="O34" s="52">
        <f t="shared" si="0"/>
        <v>630</v>
      </c>
      <c r="P34" s="52">
        <f t="shared" si="4"/>
        <v>0</v>
      </c>
      <c r="Q34" s="52">
        <f t="shared" si="5"/>
        <v>0</v>
      </c>
      <c r="R34" s="52">
        <f t="shared" si="6"/>
        <v>0</v>
      </c>
      <c r="S34" s="52">
        <f t="shared" si="7"/>
        <v>630</v>
      </c>
      <c r="T34" s="72"/>
    </row>
    <row r="35" spans="1:20" s="10" customFormat="1" ht="21.75" customHeight="1">
      <c r="A35" s="287">
        <v>17</v>
      </c>
      <c r="B35" s="28" t="s">
        <v>164</v>
      </c>
      <c r="C35" s="126" t="s">
        <v>80</v>
      </c>
      <c r="D35" s="52">
        <f t="shared" si="1"/>
        <v>880</v>
      </c>
      <c r="E35" s="52">
        <v>880</v>
      </c>
      <c r="F35" s="52"/>
      <c r="G35" s="52">
        <f>E35</f>
        <v>880</v>
      </c>
      <c r="H35" s="145"/>
      <c r="I35" s="52">
        <v>880</v>
      </c>
      <c r="J35" s="145"/>
      <c r="K35" s="341" t="s">
        <v>120</v>
      </c>
      <c r="L35" s="52">
        <f t="shared" si="2"/>
        <v>0</v>
      </c>
      <c r="M35" s="52">
        <f t="shared" si="3"/>
        <v>880</v>
      </c>
      <c r="N35" s="58"/>
      <c r="O35" s="52">
        <f t="shared" si="0"/>
        <v>880</v>
      </c>
      <c r="P35" s="52">
        <f t="shared" si="4"/>
        <v>0</v>
      </c>
      <c r="Q35" s="52">
        <f t="shared" si="5"/>
        <v>0</v>
      </c>
      <c r="R35" s="52">
        <f t="shared" si="6"/>
        <v>0</v>
      </c>
      <c r="S35" s="52">
        <f t="shared" si="7"/>
        <v>880</v>
      </c>
      <c r="T35" s="58"/>
    </row>
    <row r="36" spans="1:20" s="27" customFormat="1" ht="21.75" customHeight="1">
      <c r="A36" s="287">
        <v>18</v>
      </c>
      <c r="B36" s="28" t="s">
        <v>165</v>
      </c>
      <c r="C36" s="126" t="s">
        <v>80</v>
      </c>
      <c r="D36" s="52">
        <f t="shared" si="1"/>
        <v>610</v>
      </c>
      <c r="E36" s="52">
        <v>610</v>
      </c>
      <c r="F36" s="52"/>
      <c r="G36" s="52">
        <v>600</v>
      </c>
      <c r="H36" s="145"/>
      <c r="I36" s="52">
        <v>550</v>
      </c>
      <c r="J36" s="145"/>
      <c r="K36" s="341" t="s">
        <v>120</v>
      </c>
      <c r="L36" s="52">
        <f t="shared" si="2"/>
        <v>0</v>
      </c>
      <c r="M36" s="52">
        <f t="shared" si="3"/>
        <v>610</v>
      </c>
      <c r="N36" s="73"/>
      <c r="O36" s="52">
        <f t="shared" si="0"/>
        <v>610</v>
      </c>
      <c r="P36" s="52">
        <f t="shared" si="4"/>
        <v>0</v>
      </c>
      <c r="Q36" s="52">
        <f t="shared" si="5"/>
        <v>0</v>
      </c>
      <c r="R36" s="52">
        <f t="shared" si="6"/>
        <v>0</v>
      </c>
      <c r="S36" s="52">
        <f t="shared" si="7"/>
        <v>610</v>
      </c>
      <c r="T36" s="73"/>
    </row>
    <row r="37" spans="1:20" s="27" customFormat="1" ht="21.75" customHeight="1">
      <c r="A37" s="287">
        <v>19</v>
      </c>
      <c r="B37" s="28" t="s">
        <v>199</v>
      </c>
      <c r="C37" s="126" t="s">
        <v>105</v>
      </c>
      <c r="D37" s="52">
        <f t="shared" si="1"/>
        <v>960</v>
      </c>
      <c r="E37" s="52">
        <v>960</v>
      </c>
      <c r="F37" s="52"/>
      <c r="G37" s="52">
        <v>900</v>
      </c>
      <c r="H37" s="145"/>
      <c r="I37" s="52">
        <v>900</v>
      </c>
      <c r="J37" s="145"/>
      <c r="K37" s="113" t="s">
        <v>119</v>
      </c>
      <c r="L37" s="52">
        <f t="shared" si="2"/>
        <v>0</v>
      </c>
      <c r="M37" s="52">
        <f t="shared" si="3"/>
        <v>960</v>
      </c>
      <c r="N37" s="58"/>
      <c r="O37" s="52">
        <f t="shared" si="0"/>
        <v>960</v>
      </c>
      <c r="P37" s="52">
        <f t="shared" si="4"/>
        <v>0</v>
      </c>
      <c r="Q37" s="52">
        <f t="shared" si="5"/>
        <v>0</v>
      </c>
      <c r="R37" s="52">
        <f t="shared" si="6"/>
        <v>0</v>
      </c>
      <c r="S37" s="52">
        <f t="shared" si="7"/>
        <v>960</v>
      </c>
      <c r="T37" s="58"/>
    </row>
    <row r="38" spans="1:20" s="4" customFormat="1" ht="21.75" customHeight="1">
      <c r="A38" s="287">
        <v>20</v>
      </c>
      <c r="B38" s="28" t="s">
        <v>72</v>
      </c>
      <c r="C38" s="126" t="s">
        <v>140</v>
      </c>
      <c r="D38" s="52">
        <f t="shared" si="1"/>
        <v>880</v>
      </c>
      <c r="E38" s="52">
        <v>880</v>
      </c>
      <c r="F38" s="52"/>
      <c r="G38" s="52">
        <f>E38</f>
        <v>880</v>
      </c>
      <c r="H38" s="145"/>
      <c r="I38" s="52">
        <v>800</v>
      </c>
      <c r="J38" s="145"/>
      <c r="K38" s="113" t="s">
        <v>119</v>
      </c>
      <c r="L38" s="52">
        <f t="shared" si="2"/>
        <v>0</v>
      </c>
      <c r="M38" s="52">
        <f t="shared" si="3"/>
        <v>880</v>
      </c>
      <c r="N38" s="58"/>
      <c r="O38" s="52">
        <f t="shared" si="0"/>
        <v>880</v>
      </c>
      <c r="P38" s="52">
        <f t="shared" si="4"/>
        <v>0</v>
      </c>
      <c r="Q38" s="52">
        <f t="shared" si="5"/>
        <v>0</v>
      </c>
      <c r="R38" s="52">
        <f t="shared" si="6"/>
        <v>0</v>
      </c>
      <c r="S38" s="52">
        <f t="shared" si="7"/>
        <v>880</v>
      </c>
      <c r="T38" s="58"/>
    </row>
    <row r="39" spans="1:20" s="4" customFormat="1" ht="21.75" customHeight="1">
      <c r="A39" s="287">
        <v>21</v>
      </c>
      <c r="B39" s="28" t="s">
        <v>177</v>
      </c>
      <c r="C39" s="126" t="s">
        <v>128</v>
      </c>
      <c r="D39" s="52">
        <f t="shared" si="1"/>
        <v>750</v>
      </c>
      <c r="E39" s="52">
        <v>750</v>
      </c>
      <c r="F39" s="52"/>
      <c r="G39" s="52"/>
      <c r="H39" s="145"/>
      <c r="I39" s="52">
        <v>0</v>
      </c>
      <c r="J39" s="145"/>
      <c r="K39" s="113" t="s">
        <v>119</v>
      </c>
      <c r="L39" s="52">
        <f t="shared" si="2"/>
        <v>0</v>
      </c>
      <c r="M39" s="52">
        <f t="shared" si="3"/>
        <v>750</v>
      </c>
      <c r="N39" s="73"/>
      <c r="O39" s="52">
        <f t="shared" si="0"/>
        <v>750</v>
      </c>
      <c r="P39" s="52">
        <f t="shared" si="4"/>
        <v>0</v>
      </c>
      <c r="Q39" s="52">
        <f t="shared" si="5"/>
        <v>0</v>
      </c>
      <c r="R39" s="52">
        <f t="shared" si="6"/>
        <v>0</v>
      </c>
      <c r="S39" s="52">
        <f t="shared" si="7"/>
        <v>750</v>
      </c>
      <c r="T39" s="73"/>
    </row>
    <row r="40" spans="1:20" s="4" customFormat="1" ht="21.75" customHeight="1">
      <c r="A40" s="287">
        <v>22</v>
      </c>
      <c r="B40" s="28" t="s">
        <v>178</v>
      </c>
      <c r="C40" s="126" t="s">
        <v>128</v>
      </c>
      <c r="D40" s="52">
        <f t="shared" si="1"/>
        <v>70</v>
      </c>
      <c r="E40" s="52">
        <v>70</v>
      </c>
      <c r="F40" s="52"/>
      <c r="G40" s="52">
        <f>E40</f>
        <v>70</v>
      </c>
      <c r="H40" s="145"/>
      <c r="I40" s="52">
        <v>50</v>
      </c>
      <c r="J40" s="145"/>
      <c r="K40" s="113" t="s">
        <v>119</v>
      </c>
      <c r="L40" s="52">
        <f t="shared" si="2"/>
        <v>0</v>
      </c>
      <c r="M40" s="52">
        <f t="shared" si="3"/>
        <v>70</v>
      </c>
      <c r="N40" s="73"/>
      <c r="O40" s="52">
        <f t="shared" si="0"/>
        <v>70</v>
      </c>
      <c r="P40" s="52">
        <f t="shared" si="4"/>
        <v>0</v>
      </c>
      <c r="Q40" s="52">
        <f t="shared" si="5"/>
        <v>0</v>
      </c>
      <c r="R40" s="52">
        <f t="shared" si="6"/>
        <v>0</v>
      </c>
      <c r="S40" s="52">
        <f t="shared" si="7"/>
        <v>70</v>
      </c>
      <c r="T40" s="73"/>
    </row>
    <row r="41" spans="1:20" s="4" customFormat="1" ht="25.5" customHeight="1">
      <c r="A41" s="287">
        <v>23</v>
      </c>
      <c r="B41" s="28" t="s">
        <v>219</v>
      </c>
      <c r="C41" s="126" t="s">
        <v>108</v>
      </c>
      <c r="D41" s="52">
        <f t="shared" si="1"/>
        <v>744</v>
      </c>
      <c r="E41" s="52">
        <v>744</v>
      </c>
      <c r="F41" s="52"/>
      <c r="G41" s="52">
        <v>0</v>
      </c>
      <c r="H41" s="146"/>
      <c r="I41" s="52">
        <v>0</v>
      </c>
      <c r="J41" s="146"/>
      <c r="K41" s="113" t="s">
        <v>119</v>
      </c>
      <c r="L41" s="52">
        <f t="shared" si="2"/>
        <v>0</v>
      </c>
      <c r="M41" s="52">
        <f t="shared" si="3"/>
        <v>744</v>
      </c>
      <c r="N41" s="73"/>
      <c r="O41" s="52">
        <f t="shared" si="0"/>
        <v>744</v>
      </c>
      <c r="P41" s="52">
        <f t="shared" si="4"/>
        <v>0</v>
      </c>
      <c r="Q41" s="52">
        <f t="shared" si="5"/>
        <v>0</v>
      </c>
      <c r="R41" s="52">
        <f t="shared" si="6"/>
        <v>0</v>
      </c>
      <c r="S41" s="52">
        <f t="shared" si="7"/>
        <v>744</v>
      </c>
      <c r="T41" s="73"/>
    </row>
    <row r="42" spans="1:20" s="27" customFormat="1" ht="25.5" customHeight="1">
      <c r="A42" s="287">
        <v>24</v>
      </c>
      <c r="B42" s="28" t="s">
        <v>224</v>
      </c>
      <c r="C42" s="126" t="s">
        <v>123</v>
      </c>
      <c r="D42" s="52">
        <f t="shared" si="1"/>
        <v>1100</v>
      </c>
      <c r="E42" s="52">
        <v>1100</v>
      </c>
      <c r="F42" s="52"/>
      <c r="G42" s="52">
        <v>1000</v>
      </c>
      <c r="H42" s="146"/>
      <c r="I42" s="52">
        <v>1000</v>
      </c>
      <c r="J42" s="146"/>
      <c r="K42" s="341" t="s">
        <v>120</v>
      </c>
      <c r="L42" s="52">
        <f t="shared" si="2"/>
        <v>0</v>
      </c>
      <c r="M42" s="52">
        <f t="shared" si="3"/>
        <v>1100</v>
      </c>
      <c r="N42" s="73"/>
      <c r="O42" s="52">
        <f t="shared" si="0"/>
        <v>1100</v>
      </c>
      <c r="P42" s="52">
        <f t="shared" si="4"/>
        <v>0</v>
      </c>
      <c r="Q42" s="52">
        <f t="shared" si="5"/>
        <v>0</v>
      </c>
      <c r="R42" s="52">
        <f t="shared" si="6"/>
        <v>0</v>
      </c>
      <c r="S42" s="52">
        <f t="shared" si="7"/>
        <v>1100</v>
      </c>
      <c r="T42" s="73"/>
    </row>
    <row r="43" spans="1:20" s="39" customFormat="1" ht="21.75" customHeight="1">
      <c r="A43" s="287">
        <v>25</v>
      </c>
      <c r="B43" s="28" t="s">
        <v>146</v>
      </c>
      <c r="C43" s="126" t="s">
        <v>145</v>
      </c>
      <c r="D43" s="52">
        <f t="shared" si="1"/>
        <v>930</v>
      </c>
      <c r="E43" s="52">
        <v>930</v>
      </c>
      <c r="F43" s="52"/>
      <c r="G43" s="52">
        <f>E43</f>
        <v>930</v>
      </c>
      <c r="H43" s="145"/>
      <c r="I43" s="52">
        <v>671</v>
      </c>
      <c r="J43" s="145"/>
      <c r="K43" s="341" t="s">
        <v>120</v>
      </c>
      <c r="L43" s="52">
        <f t="shared" si="2"/>
        <v>0</v>
      </c>
      <c r="M43" s="52">
        <f t="shared" si="3"/>
        <v>930</v>
      </c>
      <c r="N43" s="74"/>
      <c r="O43" s="52">
        <f t="shared" si="0"/>
        <v>930</v>
      </c>
      <c r="P43" s="52">
        <f t="shared" si="4"/>
        <v>0</v>
      </c>
      <c r="Q43" s="52">
        <f t="shared" si="5"/>
        <v>0</v>
      </c>
      <c r="R43" s="52">
        <f t="shared" si="6"/>
        <v>0</v>
      </c>
      <c r="S43" s="52">
        <f t="shared" si="7"/>
        <v>930</v>
      </c>
      <c r="T43" s="74"/>
    </row>
    <row r="44" spans="1:20" s="4" customFormat="1" ht="21.75" customHeight="1">
      <c r="A44" s="287">
        <v>26</v>
      </c>
      <c r="B44" s="28" t="s">
        <v>147</v>
      </c>
      <c r="C44" s="126" t="s">
        <v>145</v>
      </c>
      <c r="D44" s="52">
        <f t="shared" si="1"/>
        <v>790</v>
      </c>
      <c r="E44" s="52">
        <v>790</v>
      </c>
      <c r="F44" s="52"/>
      <c r="G44" s="52">
        <f>E44</f>
        <v>790</v>
      </c>
      <c r="H44" s="145"/>
      <c r="I44" s="52">
        <v>500</v>
      </c>
      <c r="J44" s="145"/>
      <c r="K44" s="113" t="s">
        <v>119</v>
      </c>
      <c r="L44" s="52">
        <f t="shared" si="2"/>
        <v>0</v>
      </c>
      <c r="M44" s="52">
        <f t="shared" si="3"/>
        <v>790</v>
      </c>
      <c r="N44" s="73"/>
      <c r="O44" s="52">
        <f t="shared" si="0"/>
        <v>790</v>
      </c>
      <c r="P44" s="52">
        <f t="shared" si="4"/>
        <v>0</v>
      </c>
      <c r="Q44" s="52">
        <f t="shared" si="5"/>
        <v>0</v>
      </c>
      <c r="R44" s="52">
        <f t="shared" si="6"/>
        <v>0</v>
      </c>
      <c r="S44" s="52">
        <f t="shared" si="7"/>
        <v>790</v>
      </c>
      <c r="T44" s="73"/>
    </row>
    <row r="45" spans="1:20" s="4" customFormat="1" ht="21.75" customHeight="1">
      <c r="A45" s="287">
        <v>27</v>
      </c>
      <c r="B45" s="28" t="s">
        <v>148</v>
      </c>
      <c r="C45" s="126" t="s">
        <v>145</v>
      </c>
      <c r="D45" s="52">
        <f t="shared" si="1"/>
        <v>651</v>
      </c>
      <c r="E45" s="52">
        <v>651</v>
      </c>
      <c r="F45" s="52"/>
      <c r="G45" s="52">
        <v>500</v>
      </c>
      <c r="H45" s="145"/>
      <c r="I45" s="52">
        <v>500</v>
      </c>
      <c r="J45" s="145"/>
      <c r="K45" s="113" t="s">
        <v>119</v>
      </c>
      <c r="L45" s="52">
        <f t="shared" si="2"/>
        <v>0</v>
      </c>
      <c r="M45" s="52">
        <f t="shared" si="3"/>
        <v>651</v>
      </c>
      <c r="N45" s="58"/>
      <c r="O45" s="52">
        <f t="shared" si="0"/>
        <v>651</v>
      </c>
      <c r="P45" s="52">
        <f t="shared" si="4"/>
        <v>0</v>
      </c>
      <c r="Q45" s="52">
        <f t="shared" si="5"/>
        <v>0</v>
      </c>
      <c r="R45" s="52">
        <f t="shared" si="6"/>
        <v>0</v>
      </c>
      <c r="S45" s="52">
        <f t="shared" si="7"/>
        <v>651</v>
      </c>
      <c r="T45" s="58"/>
    </row>
    <row r="46" spans="1:20" s="4" customFormat="1" ht="27.75" customHeight="1">
      <c r="A46" s="287">
        <v>28</v>
      </c>
      <c r="B46" s="28" t="s">
        <v>149</v>
      </c>
      <c r="C46" s="126" t="s">
        <v>145</v>
      </c>
      <c r="D46" s="52">
        <f t="shared" si="1"/>
        <v>750</v>
      </c>
      <c r="E46" s="52">
        <v>750</v>
      </c>
      <c r="F46" s="52"/>
      <c r="G46" s="52">
        <v>600</v>
      </c>
      <c r="H46" s="145"/>
      <c r="I46" s="52">
        <v>600</v>
      </c>
      <c r="J46" s="145"/>
      <c r="K46" s="113" t="s">
        <v>119</v>
      </c>
      <c r="L46" s="52">
        <f t="shared" si="2"/>
        <v>0</v>
      </c>
      <c r="M46" s="52">
        <f t="shared" si="3"/>
        <v>750</v>
      </c>
      <c r="N46" s="73"/>
      <c r="O46" s="52">
        <f t="shared" si="0"/>
        <v>750</v>
      </c>
      <c r="P46" s="52">
        <f t="shared" si="4"/>
        <v>0</v>
      </c>
      <c r="Q46" s="52">
        <f t="shared" si="5"/>
        <v>0</v>
      </c>
      <c r="R46" s="52">
        <f t="shared" si="6"/>
        <v>0</v>
      </c>
      <c r="S46" s="52">
        <f t="shared" si="7"/>
        <v>750</v>
      </c>
      <c r="T46" s="73"/>
    </row>
    <row r="47" spans="1:20" s="41" customFormat="1" ht="27.75" customHeight="1">
      <c r="A47" s="287">
        <v>29</v>
      </c>
      <c r="B47" s="28" t="s">
        <v>200</v>
      </c>
      <c r="C47" s="126" t="s">
        <v>105</v>
      </c>
      <c r="D47" s="52">
        <f t="shared" si="1"/>
        <v>1000</v>
      </c>
      <c r="E47" s="52">
        <v>1000</v>
      </c>
      <c r="F47" s="52"/>
      <c r="G47" s="52">
        <v>800</v>
      </c>
      <c r="H47" s="145"/>
      <c r="I47" s="52">
        <v>800</v>
      </c>
      <c r="J47" s="145"/>
      <c r="K47" s="113" t="s">
        <v>119</v>
      </c>
      <c r="L47" s="52">
        <f t="shared" si="2"/>
        <v>0</v>
      </c>
      <c r="M47" s="52">
        <f t="shared" si="3"/>
        <v>1000</v>
      </c>
      <c r="N47" s="58"/>
      <c r="O47" s="52">
        <f t="shared" si="0"/>
        <v>1000</v>
      </c>
      <c r="P47" s="52">
        <f t="shared" si="4"/>
        <v>0</v>
      </c>
      <c r="Q47" s="52">
        <f t="shared" si="5"/>
        <v>0</v>
      </c>
      <c r="R47" s="52">
        <f t="shared" si="6"/>
        <v>0</v>
      </c>
      <c r="S47" s="52">
        <f t="shared" si="7"/>
        <v>1000</v>
      </c>
      <c r="T47" s="58"/>
    </row>
    <row r="48" spans="1:20" s="4" customFormat="1" ht="21.75" customHeight="1">
      <c r="A48" s="287">
        <v>30</v>
      </c>
      <c r="B48" s="28" t="s">
        <v>191</v>
      </c>
      <c r="C48" s="126" t="s">
        <v>129</v>
      </c>
      <c r="D48" s="52">
        <f t="shared" si="1"/>
        <v>880</v>
      </c>
      <c r="E48" s="52">
        <v>880</v>
      </c>
      <c r="F48" s="52"/>
      <c r="G48" s="52">
        <v>0</v>
      </c>
      <c r="H48" s="145"/>
      <c r="I48" s="52">
        <v>0</v>
      </c>
      <c r="J48" s="145"/>
      <c r="K48" s="113"/>
      <c r="L48" s="52">
        <f t="shared" si="2"/>
        <v>0</v>
      </c>
      <c r="M48" s="52">
        <f t="shared" si="3"/>
        <v>880</v>
      </c>
      <c r="N48" s="73"/>
      <c r="O48" s="52">
        <f t="shared" si="0"/>
        <v>880</v>
      </c>
      <c r="P48" s="52">
        <f t="shared" si="4"/>
        <v>0</v>
      </c>
      <c r="Q48" s="52">
        <f t="shared" si="5"/>
        <v>0</v>
      </c>
      <c r="R48" s="52">
        <f t="shared" si="6"/>
        <v>0</v>
      </c>
      <c r="S48" s="52">
        <f t="shared" si="7"/>
        <v>880</v>
      </c>
      <c r="T48" s="73"/>
    </row>
    <row r="49" spans="1:20" s="4" customFormat="1" ht="21.75" customHeight="1">
      <c r="A49" s="287">
        <v>31</v>
      </c>
      <c r="B49" s="28" t="s">
        <v>192</v>
      </c>
      <c r="C49" s="126" t="s">
        <v>129</v>
      </c>
      <c r="D49" s="52">
        <f t="shared" si="1"/>
        <v>600</v>
      </c>
      <c r="E49" s="52">
        <v>600</v>
      </c>
      <c r="F49" s="52"/>
      <c r="G49" s="52">
        <f>E49</f>
        <v>600</v>
      </c>
      <c r="H49" s="145"/>
      <c r="I49" s="52">
        <v>500</v>
      </c>
      <c r="J49" s="145"/>
      <c r="K49" s="113" t="s">
        <v>119</v>
      </c>
      <c r="L49" s="52">
        <f t="shared" si="2"/>
        <v>0</v>
      </c>
      <c r="M49" s="52">
        <f t="shared" si="3"/>
        <v>600</v>
      </c>
      <c r="N49" s="73"/>
      <c r="O49" s="52">
        <f t="shared" si="0"/>
        <v>600</v>
      </c>
      <c r="P49" s="52">
        <f t="shared" si="4"/>
        <v>0</v>
      </c>
      <c r="Q49" s="52">
        <f t="shared" si="5"/>
        <v>0</v>
      </c>
      <c r="R49" s="52">
        <f t="shared" si="6"/>
        <v>0</v>
      </c>
      <c r="S49" s="52">
        <f t="shared" si="7"/>
        <v>600</v>
      </c>
      <c r="T49" s="73"/>
    </row>
    <row r="50" spans="1:20" s="4" customFormat="1" ht="21.75" customHeight="1">
      <c r="A50" s="287">
        <v>32</v>
      </c>
      <c r="B50" s="28" t="s">
        <v>171</v>
      </c>
      <c r="C50" s="126" t="s">
        <v>118</v>
      </c>
      <c r="D50" s="52">
        <f t="shared" si="1"/>
        <v>750</v>
      </c>
      <c r="E50" s="52">
        <v>750</v>
      </c>
      <c r="F50" s="52"/>
      <c r="G50" s="52">
        <f>E50</f>
        <v>750</v>
      </c>
      <c r="H50" s="145"/>
      <c r="I50" s="52">
        <v>600</v>
      </c>
      <c r="J50" s="145"/>
      <c r="K50" s="113" t="s">
        <v>119</v>
      </c>
      <c r="L50" s="52">
        <f t="shared" si="2"/>
        <v>0</v>
      </c>
      <c r="M50" s="52">
        <f t="shared" si="3"/>
        <v>750</v>
      </c>
      <c r="N50" s="73"/>
      <c r="O50" s="52">
        <f t="shared" si="0"/>
        <v>750</v>
      </c>
      <c r="P50" s="52">
        <f t="shared" si="4"/>
        <v>0</v>
      </c>
      <c r="Q50" s="52">
        <f t="shared" si="5"/>
        <v>0</v>
      </c>
      <c r="R50" s="52">
        <f t="shared" si="6"/>
        <v>0</v>
      </c>
      <c r="S50" s="52">
        <f t="shared" si="7"/>
        <v>750</v>
      </c>
      <c r="T50" s="73"/>
    </row>
    <row r="51" spans="1:20" s="39" customFormat="1" ht="21.75" customHeight="1">
      <c r="A51" s="201"/>
      <c r="B51" s="125" t="s">
        <v>513</v>
      </c>
      <c r="C51" s="124"/>
      <c r="D51" s="55">
        <f>+SUM(D52:D56)</f>
        <v>7040</v>
      </c>
      <c r="E51" s="55">
        <f>+SUM(E52:E56)</f>
        <v>7040</v>
      </c>
      <c r="F51" s="55">
        <f>+SUM(F52:F56)</f>
        <v>0</v>
      </c>
      <c r="G51" s="55">
        <f>+SUM(G52:G56)</f>
        <v>3320</v>
      </c>
      <c r="H51" s="144"/>
      <c r="I51" s="55">
        <f>+SUM(I52:I56)</f>
        <v>2911</v>
      </c>
      <c r="J51" s="144"/>
      <c r="K51" s="110"/>
      <c r="L51" s="55">
        <f>+SUM(L52:L56)</f>
        <v>0</v>
      </c>
      <c r="M51" s="55">
        <f>+SUM(M52:M56)</f>
        <v>7040</v>
      </c>
      <c r="N51" s="74"/>
      <c r="O51" s="55">
        <f t="shared" si="0"/>
        <v>7040</v>
      </c>
      <c r="P51" s="55">
        <f>+SUM(P52:P56)</f>
        <v>300</v>
      </c>
      <c r="Q51" s="55">
        <f>+SUM(Q52:Q56)</f>
        <v>300</v>
      </c>
      <c r="R51" s="55">
        <f>+SUM(R52:R56)</f>
        <v>0</v>
      </c>
      <c r="S51" s="55">
        <f>+SUM(S52:S56)</f>
        <v>7340</v>
      </c>
      <c r="T51" s="74"/>
    </row>
    <row r="52" spans="1:20" s="4" customFormat="1" ht="21.75" customHeight="1">
      <c r="A52" s="287">
        <v>33</v>
      </c>
      <c r="B52" s="28" t="s">
        <v>142</v>
      </c>
      <c r="C52" s="126" t="s">
        <v>125</v>
      </c>
      <c r="D52" s="52">
        <f>+E52+F52</f>
        <v>720</v>
      </c>
      <c r="E52" s="52">
        <v>720</v>
      </c>
      <c r="F52" s="52"/>
      <c r="G52" s="52">
        <f>E52</f>
        <v>720</v>
      </c>
      <c r="H52" s="145"/>
      <c r="I52" s="52">
        <v>600</v>
      </c>
      <c r="J52" s="145"/>
      <c r="K52" s="341" t="s">
        <v>120</v>
      </c>
      <c r="L52" s="52">
        <f>F52</f>
        <v>0</v>
      </c>
      <c r="M52" s="52">
        <f>D52</f>
        <v>720</v>
      </c>
      <c r="N52" s="73"/>
      <c r="O52" s="52">
        <f t="shared" si="0"/>
        <v>720</v>
      </c>
      <c r="P52" s="52">
        <f>+Q52+R52</f>
        <v>0</v>
      </c>
      <c r="Q52" s="52">
        <f>IF(F52&gt;0,F52,0)</f>
        <v>0</v>
      </c>
      <c r="R52" s="52">
        <f>IF(F52&lt;0,F52,0)</f>
        <v>0</v>
      </c>
      <c r="S52" s="52">
        <f>+O52+P52</f>
        <v>720</v>
      </c>
      <c r="T52" s="73"/>
    </row>
    <row r="53" spans="1:20" s="4" customFormat="1" ht="21.75" customHeight="1">
      <c r="A53" s="287">
        <v>34</v>
      </c>
      <c r="B53" s="28" t="s">
        <v>143</v>
      </c>
      <c r="C53" s="126" t="s">
        <v>125</v>
      </c>
      <c r="D53" s="52">
        <f>+E53+F53</f>
        <v>700</v>
      </c>
      <c r="E53" s="52">
        <v>700</v>
      </c>
      <c r="F53" s="52"/>
      <c r="G53" s="52">
        <f>E53</f>
        <v>700</v>
      </c>
      <c r="H53" s="145"/>
      <c r="I53" s="52">
        <v>611</v>
      </c>
      <c r="J53" s="145"/>
      <c r="K53" s="341" t="s">
        <v>120</v>
      </c>
      <c r="L53" s="52">
        <f>F53</f>
        <v>0</v>
      </c>
      <c r="M53" s="52">
        <f>D53</f>
        <v>700</v>
      </c>
      <c r="N53" s="73"/>
      <c r="O53" s="52">
        <f t="shared" si="0"/>
        <v>700</v>
      </c>
      <c r="P53" s="52">
        <f>+Q53+R53</f>
        <v>0</v>
      </c>
      <c r="Q53" s="52">
        <f>IF(F53&gt;0,F53,0)</f>
        <v>0</v>
      </c>
      <c r="R53" s="52">
        <f>IF(F53&lt;0,F53,0)</f>
        <v>0</v>
      </c>
      <c r="S53" s="52">
        <f>+O53+P53</f>
        <v>700</v>
      </c>
      <c r="T53" s="73"/>
    </row>
    <row r="54" spans="1:20" s="4" customFormat="1" ht="21.75" customHeight="1">
      <c r="A54" s="287">
        <v>35</v>
      </c>
      <c r="B54" s="28" t="s">
        <v>154</v>
      </c>
      <c r="C54" s="126" t="s">
        <v>617</v>
      </c>
      <c r="D54" s="52">
        <f>+E54+F54</f>
        <v>1720</v>
      </c>
      <c r="E54" s="52">
        <v>1720</v>
      </c>
      <c r="F54" s="52"/>
      <c r="G54" s="52">
        <v>0</v>
      </c>
      <c r="H54" s="145"/>
      <c r="I54" s="52">
        <v>0</v>
      </c>
      <c r="J54" s="145"/>
      <c r="K54" s="113" t="s">
        <v>119</v>
      </c>
      <c r="L54" s="52">
        <f>F54</f>
        <v>0</v>
      </c>
      <c r="M54" s="52">
        <f>D54</f>
        <v>1720</v>
      </c>
      <c r="N54" s="58"/>
      <c r="O54" s="52">
        <f t="shared" si="0"/>
        <v>1720</v>
      </c>
      <c r="P54" s="52">
        <f>+Q54+R54</f>
        <v>300</v>
      </c>
      <c r="Q54" s="52">
        <v>300</v>
      </c>
      <c r="R54" s="52">
        <f>IF(F54&lt;0,F54,0)</f>
        <v>0</v>
      </c>
      <c r="S54" s="52">
        <f>+O54+P54</f>
        <v>2020</v>
      </c>
      <c r="T54" s="58"/>
    </row>
    <row r="55" spans="1:20" s="4" customFormat="1" ht="21.75" customHeight="1">
      <c r="A55" s="287">
        <v>36</v>
      </c>
      <c r="B55" s="28" t="s">
        <v>155</v>
      </c>
      <c r="C55" s="126" t="s">
        <v>617</v>
      </c>
      <c r="D55" s="52">
        <f>+E55+F55</f>
        <v>1900</v>
      </c>
      <c r="E55" s="52">
        <v>1900</v>
      </c>
      <c r="F55" s="52"/>
      <c r="G55" s="52">
        <v>0</v>
      </c>
      <c r="H55" s="145"/>
      <c r="I55" s="52">
        <v>0</v>
      </c>
      <c r="J55" s="145"/>
      <c r="K55" s="113" t="s">
        <v>119</v>
      </c>
      <c r="L55" s="52">
        <f>F55</f>
        <v>0</v>
      </c>
      <c r="M55" s="52">
        <f>D55</f>
        <v>1900</v>
      </c>
      <c r="N55" s="58"/>
      <c r="O55" s="52">
        <f t="shared" si="0"/>
        <v>1900</v>
      </c>
      <c r="P55" s="52">
        <f>+Q55+R55</f>
        <v>0</v>
      </c>
      <c r="Q55" s="52">
        <f>IF(F55&gt;0,F55,0)</f>
        <v>0</v>
      </c>
      <c r="R55" s="52">
        <f>IF(F55&lt;0,F55,0)</f>
        <v>0</v>
      </c>
      <c r="S55" s="52">
        <f>+O55+P55</f>
        <v>1900</v>
      </c>
      <c r="T55" s="58"/>
    </row>
    <row r="56" spans="1:20" s="4" customFormat="1" ht="25.5" customHeight="1">
      <c r="A56" s="287">
        <v>37</v>
      </c>
      <c r="B56" s="28" t="s">
        <v>158</v>
      </c>
      <c r="C56" s="126" t="s">
        <v>157</v>
      </c>
      <c r="D56" s="52">
        <f>+E56+F56</f>
        <v>2000</v>
      </c>
      <c r="E56" s="52">
        <v>2000</v>
      </c>
      <c r="F56" s="52"/>
      <c r="G56" s="52">
        <v>1900</v>
      </c>
      <c r="H56" s="145"/>
      <c r="I56" s="52">
        <v>1700</v>
      </c>
      <c r="J56" s="145"/>
      <c r="K56" s="341" t="s">
        <v>120</v>
      </c>
      <c r="L56" s="52">
        <f>F56</f>
        <v>0</v>
      </c>
      <c r="M56" s="52">
        <f>D56</f>
        <v>2000</v>
      </c>
      <c r="N56" s="58"/>
      <c r="O56" s="52">
        <f t="shared" si="0"/>
        <v>2000</v>
      </c>
      <c r="P56" s="52">
        <f>+Q56+R56</f>
        <v>0</v>
      </c>
      <c r="Q56" s="52">
        <f>IF(F56&gt;0,F56,0)</f>
        <v>0</v>
      </c>
      <c r="R56" s="52">
        <f>IF(F56&lt;0,F56,0)</f>
        <v>0</v>
      </c>
      <c r="S56" s="52">
        <f>+O56+P56</f>
        <v>2000</v>
      </c>
      <c r="T56" s="58"/>
    </row>
    <row r="57" spans="1:20" s="39" customFormat="1" ht="21.75" customHeight="1">
      <c r="A57" s="201"/>
      <c r="B57" s="125" t="s">
        <v>514</v>
      </c>
      <c r="C57" s="124"/>
      <c r="D57" s="55">
        <f>+SUM(D58:D60)</f>
        <v>7970</v>
      </c>
      <c r="E57" s="55">
        <f>+SUM(E58:E60)</f>
        <v>7970</v>
      </c>
      <c r="F57" s="55">
        <f>+SUM(F58:F60)</f>
        <v>0</v>
      </c>
      <c r="G57" s="55">
        <f>+SUM(G58:G60)</f>
        <v>7970</v>
      </c>
      <c r="H57" s="144"/>
      <c r="I57" s="55"/>
      <c r="J57" s="144"/>
      <c r="K57" s="110"/>
      <c r="L57" s="55">
        <f>+SUM(L58:L60)</f>
        <v>0</v>
      </c>
      <c r="M57" s="55">
        <f>+SUM(M58:M60)</f>
        <v>7970</v>
      </c>
      <c r="N57" s="74"/>
      <c r="O57" s="55">
        <f t="shared" si="0"/>
        <v>7970</v>
      </c>
      <c r="P57" s="55">
        <f>+SUM(P58:P60)</f>
        <v>0</v>
      </c>
      <c r="Q57" s="55">
        <f>+SUM(Q58:Q60)</f>
        <v>0</v>
      </c>
      <c r="R57" s="55">
        <f>+SUM(R58:R60)</f>
        <v>0</v>
      </c>
      <c r="S57" s="55">
        <f>+SUM(S58:S60)</f>
        <v>7970</v>
      </c>
      <c r="T57" s="74"/>
    </row>
    <row r="58" spans="1:20" s="4" customFormat="1" ht="21.75" customHeight="1">
      <c r="A58" s="287">
        <v>38</v>
      </c>
      <c r="B58" s="77" t="s">
        <v>88</v>
      </c>
      <c r="C58" s="126" t="s">
        <v>163</v>
      </c>
      <c r="D58" s="52">
        <f>+E58+F58</f>
        <v>3370</v>
      </c>
      <c r="E58" s="52">
        <v>3370</v>
      </c>
      <c r="F58" s="52"/>
      <c r="G58" s="52">
        <f>E58</f>
        <v>3370</v>
      </c>
      <c r="H58" s="145"/>
      <c r="I58" s="52">
        <f>3370-500</f>
        <v>2870</v>
      </c>
      <c r="J58" s="145"/>
      <c r="K58" s="341" t="s">
        <v>120</v>
      </c>
      <c r="L58" s="52">
        <f>F58</f>
        <v>0</v>
      </c>
      <c r="M58" s="52">
        <f>D58</f>
        <v>3370</v>
      </c>
      <c r="N58" s="79"/>
      <c r="O58" s="52">
        <f t="shared" si="0"/>
        <v>3370</v>
      </c>
      <c r="P58" s="52">
        <f>+Q58+R58</f>
        <v>0</v>
      </c>
      <c r="Q58" s="52">
        <f>IF(F58&gt;0,F58,0)</f>
        <v>0</v>
      </c>
      <c r="R58" s="52">
        <f>IF(F58&lt;0,F58,0)</f>
        <v>0</v>
      </c>
      <c r="S58" s="52">
        <f>+O58+P58</f>
        <v>3370</v>
      </c>
      <c r="T58" s="79"/>
    </row>
    <row r="59" spans="1:20" s="4" customFormat="1" ht="21.75" customHeight="1">
      <c r="A59" s="287">
        <v>39</v>
      </c>
      <c r="B59" s="77" t="s">
        <v>150</v>
      </c>
      <c r="C59" s="126" t="s">
        <v>145</v>
      </c>
      <c r="D59" s="52">
        <f>+E59+F59</f>
        <v>3500</v>
      </c>
      <c r="E59" s="52">
        <v>3500</v>
      </c>
      <c r="F59" s="52"/>
      <c r="G59" s="52">
        <f>E59</f>
        <v>3500</v>
      </c>
      <c r="H59" s="145"/>
      <c r="I59" s="52">
        <v>3200</v>
      </c>
      <c r="J59" s="145"/>
      <c r="K59" s="113" t="s">
        <v>119</v>
      </c>
      <c r="L59" s="52">
        <f>F59</f>
        <v>0</v>
      </c>
      <c r="M59" s="52">
        <f>D59</f>
        <v>3500</v>
      </c>
      <c r="N59" s="73"/>
      <c r="O59" s="52">
        <f t="shared" si="0"/>
        <v>3500</v>
      </c>
      <c r="P59" s="52">
        <f>+Q59+R59</f>
        <v>0</v>
      </c>
      <c r="Q59" s="52">
        <f>IF(F59&gt;0,F59,0)</f>
        <v>0</v>
      </c>
      <c r="R59" s="52">
        <f>IF(F59&lt;0,F59,0)</f>
        <v>0</v>
      </c>
      <c r="S59" s="52">
        <f>+O59+P59</f>
        <v>3500</v>
      </c>
      <c r="T59" s="73"/>
    </row>
    <row r="60" spans="1:20" s="4" customFormat="1" ht="21.75" customHeight="1">
      <c r="A60" s="287">
        <v>40</v>
      </c>
      <c r="B60" s="77" t="s">
        <v>151</v>
      </c>
      <c r="C60" s="126" t="s">
        <v>145</v>
      </c>
      <c r="D60" s="52">
        <f>+E60+F60</f>
        <v>1100</v>
      </c>
      <c r="E60" s="52">
        <v>1100</v>
      </c>
      <c r="F60" s="52"/>
      <c r="G60" s="52">
        <f>E60</f>
        <v>1100</v>
      </c>
      <c r="H60" s="145"/>
      <c r="I60" s="52">
        <v>0</v>
      </c>
      <c r="J60" s="145"/>
      <c r="K60" s="113" t="s">
        <v>119</v>
      </c>
      <c r="L60" s="52">
        <f>F60</f>
        <v>0</v>
      </c>
      <c r="M60" s="52">
        <f>D60</f>
        <v>1100</v>
      </c>
      <c r="N60" s="73"/>
      <c r="O60" s="52">
        <f t="shared" si="0"/>
        <v>1100</v>
      </c>
      <c r="P60" s="52">
        <f>+Q60+R60</f>
        <v>0</v>
      </c>
      <c r="Q60" s="52">
        <f>IF(F60&gt;0,F60,0)</f>
        <v>0</v>
      </c>
      <c r="R60" s="52">
        <f>IF(F60&lt;0,F60,0)</f>
        <v>0</v>
      </c>
      <c r="S60" s="52">
        <f>+O60+P60</f>
        <v>1100</v>
      </c>
      <c r="T60" s="73"/>
    </row>
    <row r="61" spans="1:20" s="39" customFormat="1" ht="30.75" customHeight="1">
      <c r="A61" s="201"/>
      <c r="B61" s="125" t="s">
        <v>515</v>
      </c>
      <c r="C61" s="124"/>
      <c r="D61" s="55">
        <f>+SUM(D62:D93)</f>
        <v>29831</v>
      </c>
      <c r="E61" s="55">
        <f>+SUM(E62:E93)</f>
        <v>30330</v>
      </c>
      <c r="F61" s="55">
        <f>+SUM(F62:F93)</f>
        <v>-499</v>
      </c>
      <c r="G61" s="55">
        <f>+SUM(G62:G93)</f>
        <v>16855</v>
      </c>
      <c r="H61" s="144"/>
      <c r="I61" s="55">
        <f>+SUM(I62:I93)</f>
        <v>15660</v>
      </c>
      <c r="J61" s="144"/>
      <c r="K61" s="110"/>
      <c r="L61" s="55">
        <f>+SUM(L62:L93)</f>
        <v>-499</v>
      </c>
      <c r="M61" s="55">
        <f>+SUM(M62:M93)</f>
        <v>29831</v>
      </c>
      <c r="N61" s="74"/>
      <c r="O61" s="55">
        <f t="shared" si="0"/>
        <v>30330</v>
      </c>
      <c r="P61" s="55">
        <f>+SUM(P62:P93)</f>
        <v>-499</v>
      </c>
      <c r="Q61" s="55">
        <f>+SUM(Q62:Q93)</f>
        <v>223</v>
      </c>
      <c r="R61" s="55">
        <f>+SUM(R62:R93)</f>
        <v>-722</v>
      </c>
      <c r="S61" s="55">
        <f>+SUM(S62:S93)</f>
        <v>29831</v>
      </c>
      <c r="T61" s="74"/>
    </row>
    <row r="62" spans="1:20" s="172" customFormat="1" ht="21.75" customHeight="1">
      <c r="A62" s="287">
        <v>41</v>
      </c>
      <c r="B62" s="28" t="s">
        <v>225</v>
      </c>
      <c r="C62" s="126" t="s">
        <v>123</v>
      </c>
      <c r="D62" s="52">
        <f aca="true" t="shared" si="8" ref="D62:D93">+E62+F62</f>
        <v>860</v>
      </c>
      <c r="E62" s="52">
        <v>860</v>
      </c>
      <c r="F62" s="52"/>
      <c r="G62" s="52">
        <f>E62</f>
        <v>860</v>
      </c>
      <c r="H62" s="145"/>
      <c r="I62" s="52">
        <v>830</v>
      </c>
      <c r="J62" s="145"/>
      <c r="K62" s="341" t="s">
        <v>120</v>
      </c>
      <c r="L62" s="52">
        <f aca="true" t="shared" si="9" ref="L62:L93">F62</f>
        <v>0</v>
      </c>
      <c r="M62" s="52">
        <f aca="true" t="shared" si="10" ref="M62:M93">D62</f>
        <v>860</v>
      </c>
      <c r="N62" s="58"/>
      <c r="O62" s="52">
        <f t="shared" si="0"/>
        <v>860</v>
      </c>
      <c r="P62" s="52">
        <f aca="true" t="shared" si="11" ref="P62:P93">+Q62+R62</f>
        <v>0</v>
      </c>
      <c r="Q62" s="52">
        <f aca="true" t="shared" si="12" ref="Q62:Q93">IF(F62&gt;0,F62,0)</f>
        <v>0</v>
      </c>
      <c r="R62" s="52">
        <f aca="true" t="shared" si="13" ref="R62:R93">IF(F62&lt;0,F62,0)</f>
        <v>0</v>
      </c>
      <c r="S62" s="52">
        <f aca="true" t="shared" si="14" ref="S62:S93">+O62+P62</f>
        <v>860</v>
      </c>
      <c r="T62" s="58"/>
    </row>
    <row r="63" spans="1:20" s="4" customFormat="1" ht="21.75" customHeight="1">
      <c r="A63" s="287">
        <v>42</v>
      </c>
      <c r="B63" s="128" t="s">
        <v>203</v>
      </c>
      <c r="C63" s="126" t="s">
        <v>140</v>
      </c>
      <c r="D63" s="52">
        <f t="shared" si="8"/>
        <v>950</v>
      </c>
      <c r="E63" s="52">
        <v>950</v>
      </c>
      <c r="F63" s="52"/>
      <c r="G63" s="52">
        <f>E63</f>
        <v>950</v>
      </c>
      <c r="H63" s="145"/>
      <c r="I63" s="52">
        <v>900</v>
      </c>
      <c r="J63" s="145"/>
      <c r="K63" s="113" t="s">
        <v>119</v>
      </c>
      <c r="L63" s="52">
        <f t="shared" si="9"/>
        <v>0</v>
      </c>
      <c r="M63" s="52">
        <f t="shared" si="10"/>
        <v>950</v>
      </c>
      <c r="N63" s="58"/>
      <c r="O63" s="52">
        <f t="shared" si="0"/>
        <v>950</v>
      </c>
      <c r="P63" s="52">
        <f t="shared" si="11"/>
        <v>0</v>
      </c>
      <c r="Q63" s="52">
        <f t="shared" si="12"/>
        <v>0</v>
      </c>
      <c r="R63" s="52">
        <f t="shared" si="13"/>
        <v>0</v>
      </c>
      <c r="S63" s="52">
        <f t="shared" si="14"/>
        <v>950</v>
      </c>
      <c r="T63" s="58"/>
    </row>
    <row r="64" spans="1:20" s="4" customFormat="1" ht="21.75" customHeight="1">
      <c r="A64" s="287">
        <v>43</v>
      </c>
      <c r="B64" s="128" t="s">
        <v>179</v>
      </c>
      <c r="C64" s="126" t="s">
        <v>128</v>
      </c>
      <c r="D64" s="52">
        <f t="shared" si="8"/>
        <v>1100</v>
      </c>
      <c r="E64" s="52">
        <v>1100</v>
      </c>
      <c r="F64" s="52"/>
      <c r="G64" s="52">
        <f>E64</f>
        <v>1100</v>
      </c>
      <c r="H64" s="145"/>
      <c r="I64" s="52">
        <v>1000</v>
      </c>
      <c r="J64" s="145"/>
      <c r="K64" s="113" t="s">
        <v>119</v>
      </c>
      <c r="L64" s="52">
        <f t="shared" si="9"/>
        <v>0</v>
      </c>
      <c r="M64" s="52">
        <f t="shared" si="10"/>
        <v>1100</v>
      </c>
      <c r="N64" s="73"/>
      <c r="O64" s="52">
        <f t="shared" si="0"/>
        <v>1100</v>
      </c>
      <c r="P64" s="52">
        <f t="shared" si="11"/>
        <v>0</v>
      </c>
      <c r="Q64" s="52">
        <f t="shared" si="12"/>
        <v>0</v>
      </c>
      <c r="R64" s="52">
        <f t="shared" si="13"/>
        <v>0</v>
      </c>
      <c r="S64" s="52">
        <f t="shared" si="14"/>
        <v>1100</v>
      </c>
      <c r="T64" s="73"/>
    </row>
    <row r="65" spans="1:20" s="27" customFormat="1" ht="21.75" customHeight="1">
      <c r="A65" s="287">
        <v>44</v>
      </c>
      <c r="B65" s="128" t="s">
        <v>180</v>
      </c>
      <c r="C65" s="126" t="s">
        <v>128</v>
      </c>
      <c r="D65" s="52">
        <f t="shared" si="8"/>
        <v>695</v>
      </c>
      <c r="E65" s="52">
        <v>695</v>
      </c>
      <c r="F65" s="52"/>
      <c r="G65" s="52">
        <f>E65</f>
        <v>695</v>
      </c>
      <c r="H65" s="145"/>
      <c r="I65" s="52">
        <v>600</v>
      </c>
      <c r="J65" s="145"/>
      <c r="K65" s="113" t="s">
        <v>119</v>
      </c>
      <c r="L65" s="52">
        <f t="shared" si="9"/>
        <v>0</v>
      </c>
      <c r="M65" s="52">
        <f t="shared" si="10"/>
        <v>695</v>
      </c>
      <c r="N65" s="73"/>
      <c r="O65" s="52">
        <f t="shared" si="0"/>
        <v>695</v>
      </c>
      <c r="P65" s="52">
        <f t="shared" si="11"/>
        <v>0</v>
      </c>
      <c r="Q65" s="52">
        <f t="shared" si="12"/>
        <v>0</v>
      </c>
      <c r="R65" s="52">
        <f t="shared" si="13"/>
        <v>0</v>
      </c>
      <c r="S65" s="52">
        <f t="shared" si="14"/>
        <v>695</v>
      </c>
      <c r="T65" s="73"/>
    </row>
    <row r="66" spans="1:20" s="4" customFormat="1" ht="21.75" customHeight="1">
      <c r="A66" s="287">
        <v>45</v>
      </c>
      <c r="B66" s="128" t="s">
        <v>181</v>
      </c>
      <c r="C66" s="126" t="s">
        <v>128</v>
      </c>
      <c r="D66" s="52">
        <f t="shared" si="8"/>
        <v>1070</v>
      </c>
      <c r="E66" s="52">
        <v>1070</v>
      </c>
      <c r="F66" s="52"/>
      <c r="G66" s="52">
        <v>1000</v>
      </c>
      <c r="H66" s="145"/>
      <c r="I66" s="52">
        <v>1000</v>
      </c>
      <c r="J66" s="145"/>
      <c r="K66" s="113" t="s">
        <v>119</v>
      </c>
      <c r="L66" s="52">
        <f t="shared" si="9"/>
        <v>0</v>
      </c>
      <c r="M66" s="52">
        <f t="shared" si="10"/>
        <v>1070</v>
      </c>
      <c r="N66" s="73"/>
      <c r="O66" s="52">
        <f t="shared" si="0"/>
        <v>1070</v>
      </c>
      <c r="P66" s="52">
        <f t="shared" si="11"/>
        <v>0</v>
      </c>
      <c r="Q66" s="52">
        <f t="shared" si="12"/>
        <v>0</v>
      </c>
      <c r="R66" s="52">
        <f t="shared" si="13"/>
        <v>0</v>
      </c>
      <c r="S66" s="52">
        <f t="shared" si="14"/>
        <v>1070</v>
      </c>
      <c r="T66" s="73"/>
    </row>
    <row r="67" spans="1:20" s="4" customFormat="1" ht="21.75" customHeight="1">
      <c r="A67" s="287">
        <v>46</v>
      </c>
      <c r="B67" s="128" t="s">
        <v>182</v>
      </c>
      <c r="C67" s="126" t="s">
        <v>128</v>
      </c>
      <c r="D67" s="52">
        <f t="shared" si="8"/>
        <v>930</v>
      </c>
      <c r="E67" s="52">
        <v>930</v>
      </c>
      <c r="F67" s="52"/>
      <c r="G67" s="52">
        <f>E67</f>
        <v>930</v>
      </c>
      <c r="H67" s="145"/>
      <c r="I67" s="52">
        <v>900</v>
      </c>
      <c r="J67" s="145"/>
      <c r="K67" s="113" t="s">
        <v>119</v>
      </c>
      <c r="L67" s="52">
        <f t="shared" si="9"/>
        <v>0</v>
      </c>
      <c r="M67" s="52">
        <f t="shared" si="10"/>
        <v>930</v>
      </c>
      <c r="N67" s="73"/>
      <c r="O67" s="52">
        <f t="shared" si="0"/>
        <v>930</v>
      </c>
      <c r="P67" s="52">
        <f t="shared" si="11"/>
        <v>0</v>
      </c>
      <c r="Q67" s="52">
        <f t="shared" si="12"/>
        <v>0</v>
      </c>
      <c r="R67" s="52">
        <f t="shared" si="13"/>
        <v>0</v>
      </c>
      <c r="S67" s="52">
        <f t="shared" si="14"/>
        <v>930</v>
      </c>
      <c r="T67" s="73"/>
    </row>
    <row r="68" spans="1:20" s="27" customFormat="1" ht="21.75" customHeight="1">
      <c r="A68" s="287">
        <v>47</v>
      </c>
      <c r="B68" s="28" t="s">
        <v>183</v>
      </c>
      <c r="C68" s="126" t="s">
        <v>128</v>
      </c>
      <c r="D68" s="52">
        <f t="shared" si="8"/>
        <v>550</v>
      </c>
      <c r="E68" s="52">
        <v>550</v>
      </c>
      <c r="F68" s="52"/>
      <c r="G68" s="52">
        <f>E68</f>
        <v>550</v>
      </c>
      <c r="H68" s="145"/>
      <c r="I68" s="52">
        <v>500</v>
      </c>
      <c r="J68" s="145"/>
      <c r="K68" s="113" t="s">
        <v>119</v>
      </c>
      <c r="L68" s="52">
        <f t="shared" si="9"/>
        <v>0</v>
      </c>
      <c r="M68" s="52">
        <f t="shared" si="10"/>
        <v>550</v>
      </c>
      <c r="N68" s="73"/>
      <c r="O68" s="52">
        <f t="shared" si="0"/>
        <v>550</v>
      </c>
      <c r="P68" s="52">
        <f t="shared" si="11"/>
        <v>0</v>
      </c>
      <c r="Q68" s="52">
        <f t="shared" si="12"/>
        <v>0</v>
      </c>
      <c r="R68" s="52">
        <f t="shared" si="13"/>
        <v>0</v>
      </c>
      <c r="S68" s="52">
        <f t="shared" si="14"/>
        <v>550</v>
      </c>
      <c r="T68" s="73"/>
    </row>
    <row r="69" spans="1:20" s="4" customFormat="1" ht="21.75" customHeight="1">
      <c r="A69" s="287">
        <v>48</v>
      </c>
      <c r="B69" s="28" t="s">
        <v>184</v>
      </c>
      <c r="C69" s="126" t="s">
        <v>128</v>
      </c>
      <c r="D69" s="52">
        <f t="shared" si="8"/>
        <v>1080</v>
      </c>
      <c r="E69" s="52">
        <v>1080</v>
      </c>
      <c r="F69" s="52"/>
      <c r="G69" s="52"/>
      <c r="H69" s="145"/>
      <c r="I69" s="52">
        <v>0</v>
      </c>
      <c r="J69" s="145"/>
      <c r="K69" s="113" t="s">
        <v>119</v>
      </c>
      <c r="L69" s="52">
        <f t="shared" si="9"/>
        <v>0</v>
      </c>
      <c r="M69" s="52">
        <f t="shared" si="10"/>
        <v>1080</v>
      </c>
      <c r="N69" s="73"/>
      <c r="O69" s="52">
        <f t="shared" si="0"/>
        <v>1080</v>
      </c>
      <c r="P69" s="52">
        <f t="shared" si="11"/>
        <v>0</v>
      </c>
      <c r="Q69" s="52">
        <f t="shared" si="12"/>
        <v>0</v>
      </c>
      <c r="R69" s="52">
        <f t="shared" si="13"/>
        <v>0</v>
      </c>
      <c r="S69" s="52">
        <f t="shared" si="14"/>
        <v>1080</v>
      </c>
      <c r="T69" s="73"/>
    </row>
    <row r="70" spans="1:20" s="39" customFormat="1" ht="21.75" customHeight="1">
      <c r="A70" s="287">
        <v>49</v>
      </c>
      <c r="B70" s="28" t="s">
        <v>185</v>
      </c>
      <c r="C70" s="126" t="s">
        <v>128</v>
      </c>
      <c r="D70" s="52">
        <f t="shared" si="8"/>
        <v>280</v>
      </c>
      <c r="E70" s="52">
        <v>280</v>
      </c>
      <c r="F70" s="52"/>
      <c r="G70" s="52"/>
      <c r="H70" s="145"/>
      <c r="I70" s="52">
        <v>0</v>
      </c>
      <c r="J70" s="145"/>
      <c r="K70" s="113" t="s">
        <v>119</v>
      </c>
      <c r="L70" s="52">
        <f t="shared" si="9"/>
        <v>0</v>
      </c>
      <c r="M70" s="52">
        <f t="shared" si="10"/>
        <v>280</v>
      </c>
      <c r="N70" s="73"/>
      <c r="O70" s="52">
        <f t="shared" si="0"/>
        <v>280</v>
      </c>
      <c r="P70" s="52">
        <f t="shared" si="11"/>
        <v>0</v>
      </c>
      <c r="Q70" s="52">
        <f t="shared" si="12"/>
        <v>0</v>
      </c>
      <c r="R70" s="52">
        <f t="shared" si="13"/>
        <v>0</v>
      </c>
      <c r="S70" s="52">
        <f t="shared" si="14"/>
        <v>280</v>
      </c>
      <c r="T70" s="73"/>
    </row>
    <row r="71" spans="1:20" s="10" customFormat="1" ht="21.75" customHeight="1">
      <c r="A71" s="287">
        <v>50</v>
      </c>
      <c r="B71" s="128" t="s">
        <v>172</v>
      </c>
      <c r="C71" s="126" t="s">
        <v>118</v>
      </c>
      <c r="D71" s="52">
        <f t="shared" si="8"/>
        <v>760</v>
      </c>
      <c r="E71" s="52">
        <v>760</v>
      </c>
      <c r="F71" s="52"/>
      <c r="G71" s="52">
        <f>E71</f>
        <v>760</v>
      </c>
      <c r="H71" s="145"/>
      <c r="I71" s="52">
        <v>760</v>
      </c>
      <c r="J71" s="145"/>
      <c r="K71" s="341" t="s">
        <v>120</v>
      </c>
      <c r="L71" s="52">
        <f t="shared" si="9"/>
        <v>0</v>
      </c>
      <c r="M71" s="52">
        <f t="shared" si="10"/>
        <v>760</v>
      </c>
      <c r="N71" s="58"/>
      <c r="O71" s="52">
        <f t="shared" si="0"/>
        <v>760</v>
      </c>
      <c r="P71" s="52">
        <f t="shared" si="11"/>
        <v>0</v>
      </c>
      <c r="Q71" s="52">
        <f t="shared" si="12"/>
        <v>0</v>
      </c>
      <c r="R71" s="52">
        <f t="shared" si="13"/>
        <v>0</v>
      </c>
      <c r="S71" s="52">
        <f t="shared" si="14"/>
        <v>760</v>
      </c>
      <c r="T71" s="58"/>
    </row>
    <row r="72" spans="1:20" s="4" customFormat="1" ht="21.75" customHeight="1">
      <c r="A72" s="287">
        <v>51</v>
      </c>
      <c r="B72" s="128" t="s">
        <v>173</v>
      </c>
      <c r="C72" s="126" t="s">
        <v>118</v>
      </c>
      <c r="D72" s="52">
        <f t="shared" si="8"/>
        <v>3000</v>
      </c>
      <c r="E72" s="52">
        <v>3000</v>
      </c>
      <c r="F72" s="52"/>
      <c r="G72" s="52">
        <f>1500</f>
        <v>1500</v>
      </c>
      <c r="H72" s="145"/>
      <c r="I72" s="52">
        <v>1500</v>
      </c>
      <c r="J72" s="145"/>
      <c r="K72" s="113" t="s">
        <v>119</v>
      </c>
      <c r="L72" s="52">
        <f t="shared" si="9"/>
        <v>0</v>
      </c>
      <c r="M72" s="52">
        <f t="shared" si="10"/>
        <v>3000</v>
      </c>
      <c r="N72" s="73"/>
      <c r="O72" s="52">
        <f t="shared" si="0"/>
        <v>3000</v>
      </c>
      <c r="P72" s="52">
        <f t="shared" si="11"/>
        <v>0</v>
      </c>
      <c r="Q72" s="52">
        <f t="shared" si="12"/>
        <v>0</v>
      </c>
      <c r="R72" s="52">
        <f t="shared" si="13"/>
        <v>0</v>
      </c>
      <c r="S72" s="52">
        <f t="shared" si="14"/>
        <v>3000</v>
      </c>
      <c r="T72" s="73"/>
    </row>
    <row r="73" spans="1:20" s="4" customFormat="1" ht="21.75" customHeight="1">
      <c r="A73" s="287">
        <v>52</v>
      </c>
      <c r="B73" s="28" t="s">
        <v>174</v>
      </c>
      <c r="C73" s="126" t="s">
        <v>91</v>
      </c>
      <c r="D73" s="52">
        <f t="shared" si="8"/>
        <v>1190</v>
      </c>
      <c r="E73" s="52">
        <v>1190</v>
      </c>
      <c r="F73" s="52"/>
      <c r="G73" s="52">
        <f>E73</f>
        <v>1190</v>
      </c>
      <c r="H73" s="145"/>
      <c r="I73" s="52">
        <v>1190</v>
      </c>
      <c r="J73" s="145"/>
      <c r="K73" s="113" t="s">
        <v>120</v>
      </c>
      <c r="L73" s="52">
        <f t="shared" si="9"/>
        <v>0</v>
      </c>
      <c r="M73" s="52">
        <f t="shared" si="10"/>
        <v>1190</v>
      </c>
      <c r="N73" s="73"/>
      <c r="O73" s="52">
        <f t="shared" si="0"/>
        <v>1190</v>
      </c>
      <c r="P73" s="52">
        <f t="shared" si="11"/>
        <v>0</v>
      </c>
      <c r="Q73" s="52">
        <f t="shared" si="12"/>
        <v>0</v>
      </c>
      <c r="R73" s="52">
        <f t="shared" si="13"/>
        <v>0</v>
      </c>
      <c r="S73" s="52">
        <f t="shared" si="14"/>
        <v>1190</v>
      </c>
      <c r="T73" s="73"/>
    </row>
    <row r="74" spans="1:20" s="4" customFormat="1" ht="21.75" customHeight="1">
      <c r="A74" s="287">
        <v>53</v>
      </c>
      <c r="B74" s="28" t="s">
        <v>189</v>
      </c>
      <c r="C74" s="126" t="s">
        <v>129</v>
      </c>
      <c r="D74" s="52">
        <f t="shared" si="8"/>
        <v>1000</v>
      </c>
      <c r="E74" s="52">
        <v>1000</v>
      </c>
      <c r="F74" s="52"/>
      <c r="G74" s="52">
        <v>0</v>
      </c>
      <c r="H74" s="145"/>
      <c r="I74" s="52">
        <v>0</v>
      </c>
      <c r="J74" s="145"/>
      <c r="K74" s="113" t="s">
        <v>160</v>
      </c>
      <c r="L74" s="52">
        <f t="shared" si="9"/>
        <v>0</v>
      </c>
      <c r="M74" s="52">
        <f t="shared" si="10"/>
        <v>1000</v>
      </c>
      <c r="N74" s="73"/>
      <c r="O74" s="52">
        <f aca="true" t="shared" si="15" ref="O74:O137">E74</f>
        <v>1000</v>
      </c>
      <c r="P74" s="52">
        <f t="shared" si="11"/>
        <v>0</v>
      </c>
      <c r="Q74" s="52">
        <f t="shared" si="12"/>
        <v>0</v>
      </c>
      <c r="R74" s="52">
        <f t="shared" si="13"/>
        <v>0</v>
      </c>
      <c r="S74" s="52">
        <f t="shared" si="14"/>
        <v>1000</v>
      </c>
      <c r="T74" s="73"/>
    </row>
    <row r="75" spans="1:20" s="27" customFormat="1" ht="21.75" customHeight="1">
      <c r="A75" s="287">
        <v>54</v>
      </c>
      <c r="B75" s="28" t="s">
        <v>195</v>
      </c>
      <c r="C75" s="126" t="s">
        <v>134</v>
      </c>
      <c r="D75" s="52">
        <f t="shared" si="8"/>
        <v>632</v>
      </c>
      <c r="E75" s="52">
        <v>585</v>
      </c>
      <c r="F75" s="52">
        <v>47</v>
      </c>
      <c r="G75" s="52">
        <v>550</v>
      </c>
      <c r="H75" s="145"/>
      <c r="I75" s="52">
        <v>550</v>
      </c>
      <c r="J75" s="145"/>
      <c r="K75" s="341" t="s">
        <v>120</v>
      </c>
      <c r="L75" s="52">
        <f t="shared" si="9"/>
        <v>47</v>
      </c>
      <c r="M75" s="52">
        <f t="shared" si="10"/>
        <v>632</v>
      </c>
      <c r="N75" s="72"/>
      <c r="O75" s="52">
        <f t="shared" si="15"/>
        <v>585</v>
      </c>
      <c r="P75" s="52">
        <f t="shared" si="11"/>
        <v>47</v>
      </c>
      <c r="Q75" s="52">
        <f t="shared" si="12"/>
        <v>47</v>
      </c>
      <c r="R75" s="52">
        <f t="shared" si="13"/>
        <v>0</v>
      </c>
      <c r="S75" s="52">
        <f t="shared" si="14"/>
        <v>632</v>
      </c>
      <c r="T75" s="72"/>
    </row>
    <row r="76" spans="1:20" s="27" customFormat="1" ht="21.75" customHeight="1">
      <c r="A76" s="287">
        <v>55</v>
      </c>
      <c r="B76" s="77" t="s">
        <v>196</v>
      </c>
      <c r="C76" s="126" t="s">
        <v>134</v>
      </c>
      <c r="D76" s="52">
        <f t="shared" si="8"/>
        <v>1000</v>
      </c>
      <c r="E76" s="52">
        <v>1000</v>
      </c>
      <c r="F76" s="52"/>
      <c r="G76" s="52">
        <v>0</v>
      </c>
      <c r="H76" s="145"/>
      <c r="I76" s="52">
        <v>0</v>
      </c>
      <c r="J76" s="145"/>
      <c r="K76" s="113" t="s">
        <v>119</v>
      </c>
      <c r="L76" s="52">
        <f t="shared" si="9"/>
        <v>0</v>
      </c>
      <c r="M76" s="52">
        <f t="shared" si="10"/>
        <v>1000</v>
      </c>
      <c r="N76" s="72"/>
      <c r="O76" s="52">
        <f t="shared" si="15"/>
        <v>1000</v>
      </c>
      <c r="P76" s="52">
        <f t="shared" si="11"/>
        <v>0</v>
      </c>
      <c r="Q76" s="52">
        <f t="shared" si="12"/>
        <v>0</v>
      </c>
      <c r="R76" s="52">
        <f t="shared" si="13"/>
        <v>0</v>
      </c>
      <c r="S76" s="52">
        <f t="shared" si="14"/>
        <v>1000</v>
      </c>
      <c r="T76" s="72"/>
    </row>
    <row r="77" spans="1:20" s="6" customFormat="1" ht="21.75" customHeight="1">
      <c r="A77" s="287">
        <v>56</v>
      </c>
      <c r="B77" s="28" t="s">
        <v>197</v>
      </c>
      <c r="C77" s="126" t="s">
        <v>134</v>
      </c>
      <c r="D77" s="52">
        <f t="shared" si="8"/>
        <v>1055</v>
      </c>
      <c r="E77" s="52">
        <v>950</v>
      </c>
      <c r="F77" s="52">
        <v>105</v>
      </c>
      <c r="G77" s="52">
        <v>950</v>
      </c>
      <c r="H77" s="145"/>
      <c r="I77" s="52">
        <v>950</v>
      </c>
      <c r="J77" s="145"/>
      <c r="K77" s="341" t="s">
        <v>120</v>
      </c>
      <c r="L77" s="52">
        <f t="shared" si="9"/>
        <v>105</v>
      </c>
      <c r="M77" s="52">
        <f t="shared" si="10"/>
        <v>1055</v>
      </c>
      <c r="N77" s="72"/>
      <c r="O77" s="52">
        <f t="shared" si="15"/>
        <v>950</v>
      </c>
      <c r="P77" s="52">
        <f t="shared" si="11"/>
        <v>105</v>
      </c>
      <c r="Q77" s="52">
        <f t="shared" si="12"/>
        <v>105</v>
      </c>
      <c r="R77" s="52">
        <f t="shared" si="13"/>
        <v>0</v>
      </c>
      <c r="S77" s="52">
        <f t="shared" si="14"/>
        <v>1055</v>
      </c>
      <c r="T77" s="72"/>
    </row>
    <row r="78" spans="1:20" s="27" customFormat="1" ht="21.75" customHeight="1">
      <c r="A78" s="287">
        <v>57</v>
      </c>
      <c r="B78" s="28" t="s">
        <v>201</v>
      </c>
      <c r="C78" s="126" t="s">
        <v>105</v>
      </c>
      <c r="D78" s="52">
        <f t="shared" si="8"/>
        <v>400</v>
      </c>
      <c r="E78" s="52">
        <v>530</v>
      </c>
      <c r="F78" s="52">
        <v>-130</v>
      </c>
      <c r="G78" s="52">
        <v>0</v>
      </c>
      <c r="H78" s="145"/>
      <c r="I78" s="52">
        <v>0</v>
      </c>
      <c r="J78" s="145"/>
      <c r="K78" s="113"/>
      <c r="L78" s="52">
        <f t="shared" si="9"/>
        <v>-130</v>
      </c>
      <c r="M78" s="52">
        <f t="shared" si="10"/>
        <v>400</v>
      </c>
      <c r="N78" s="58"/>
      <c r="O78" s="52">
        <f t="shared" si="15"/>
        <v>530</v>
      </c>
      <c r="P78" s="52">
        <f t="shared" si="11"/>
        <v>-130</v>
      </c>
      <c r="Q78" s="52">
        <f t="shared" si="12"/>
        <v>0</v>
      </c>
      <c r="R78" s="52">
        <f t="shared" si="13"/>
        <v>-130</v>
      </c>
      <c r="S78" s="52">
        <f t="shared" si="14"/>
        <v>400</v>
      </c>
      <c r="T78" s="58"/>
    </row>
    <row r="79" spans="1:20" s="4" customFormat="1" ht="21.75" customHeight="1">
      <c r="A79" s="287">
        <v>58</v>
      </c>
      <c r="B79" s="128" t="s">
        <v>205</v>
      </c>
      <c r="C79" s="126" t="s">
        <v>139</v>
      </c>
      <c r="D79" s="52">
        <f t="shared" si="8"/>
        <v>835</v>
      </c>
      <c r="E79" s="52">
        <v>835</v>
      </c>
      <c r="F79" s="52"/>
      <c r="G79" s="52">
        <v>0</v>
      </c>
      <c r="H79" s="145"/>
      <c r="I79" s="52">
        <v>0</v>
      </c>
      <c r="J79" s="145"/>
      <c r="K79" s="113"/>
      <c r="L79" s="52">
        <f t="shared" si="9"/>
        <v>0</v>
      </c>
      <c r="M79" s="52">
        <f t="shared" si="10"/>
        <v>835</v>
      </c>
      <c r="N79" s="58"/>
      <c r="O79" s="52">
        <f t="shared" si="15"/>
        <v>835</v>
      </c>
      <c r="P79" s="52">
        <f t="shared" si="11"/>
        <v>0</v>
      </c>
      <c r="Q79" s="52">
        <f t="shared" si="12"/>
        <v>0</v>
      </c>
      <c r="R79" s="52">
        <f t="shared" si="13"/>
        <v>0</v>
      </c>
      <c r="S79" s="52">
        <f t="shared" si="14"/>
        <v>835</v>
      </c>
      <c r="T79" s="58"/>
    </row>
    <row r="80" spans="1:20" s="4" customFormat="1" ht="21.75" customHeight="1">
      <c r="A80" s="287">
        <v>59</v>
      </c>
      <c r="B80" s="128" t="s">
        <v>207</v>
      </c>
      <c r="C80" s="126" t="s">
        <v>139</v>
      </c>
      <c r="D80" s="52">
        <f t="shared" si="8"/>
        <v>1080</v>
      </c>
      <c r="E80" s="52">
        <v>1080</v>
      </c>
      <c r="F80" s="52"/>
      <c r="G80" s="52">
        <v>0</v>
      </c>
      <c r="H80" s="145"/>
      <c r="I80" s="52">
        <v>0</v>
      </c>
      <c r="J80" s="145"/>
      <c r="K80" s="342"/>
      <c r="L80" s="52">
        <f t="shared" si="9"/>
        <v>0</v>
      </c>
      <c r="M80" s="52">
        <f t="shared" si="10"/>
        <v>1080</v>
      </c>
      <c r="N80" s="73"/>
      <c r="O80" s="52">
        <f t="shared" si="15"/>
        <v>1080</v>
      </c>
      <c r="P80" s="52">
        <f t="shared" si="11"/>
        <v>0</v>
      </c>
      <c r="Q80" s="52">
        <f t="shared" si="12"/>
        <v>0</v>
      </c>
      <c r="R80" s="52">
        <f t="shared" si="13"/>
        <v>0</v>
      </c>
      <c r="S80" s="52">
        <f t="shared" si="14"/>
        <v>1080</v>
      </c>
      <c r="T80" s="73"/>
    </row>
    <row r="81" spans="1:20" s="4" customFormat="1" ht="21.75" customHeight="1">
      <c r="A81" s="287">
        <v>60</v>
      </c>
      <c r="B81" s="128" t="s">
        <v>209</v>
      </c>
      <c r="C81" s="126" t="s">
        <v>138</v>
      </c>
      <c r="D81" s="52">
        <f t="shared" si="8"/>
        <v>1050</v>
      </c>
      <c r="E81" s="52">
        <v>1050</v>
      </c>
      <c r="F81" s="52"/>
      <c r="G81" s="52">
        <v>0</v>
      </c>
      <c r="H81" s="145"/>
      <c r="I81" s="52">
        <v>0</v>
      </c>
      <c r="J81" s="145"/>
      <c r="K81" s="113"/>
      <c r="L81" s="52">
        <f t="shared" si="9"/>
        <v>0</v>
      </c>
      <c r="M81" s="52">
        <f t="shared" si="10"/>
        <v>1050</v>
      </c>
      <c r="N81" s="58"/>
      <c r="O81" s="52">
        <f t="shared" si="15"/>
        <v>1050</v>
      </c>
      <c r="P81" s="52">
        <f t="shared" si="11"/>
        <v>0</v>
      </c>
      <c r="Q81" s="52">
        <f t="shared" si="12"/>
        <v>0</v>
      </c>
      <c r="R81" s="52">
        <f t="shared" si="13"/>
        <v>0</v>
      </c>
      <c r="S81" s="52">
        <f t="shared" si="14"/>
        <v>1050</v>
      </c>
      <c r="T81" s="58"/>
    </row>
    <row r="82" spans="1:20" s="4" customFormat="1" ht="21.75" customHeight="1">
      <c r="A82" s="287">
        <v>61</v>
      </c>
      <c r="B82" s="128" t="s">
        <v>210</v>
      </c>
      <c r="C82" s="126" t="s">
        <v>138</v>
      </c>
      <c r="D82" s="52">
        <f t="shared" si="8"/>
        <v>1070</v>
      </c>
      <c r="E82" s="52">
        <v>1070</v>
      </c>
      <c r="F82" s="52"/>
      <c r="G82" s="52">
        <v>0</v>
      </c>
      <c r="H82" s="145"/>
      <c r="I82" s="52">
        <v>0</v>
      </c>
      <c r="J82" s="145"/>
      <c r="K82" s="113"/>
      <c r="L82" s="52">
        <f t="shared" si="9"/>
        <v>0</v>
      </c>
      <c r="M82" s="52">
        <f t="shared" si="10"/>
        <v>1070</v>
      </c>
      <c r="N82" s="58"/>
      <c r="O82" s="52">
        <f t="shared" si="15"/>
        <v>1070</v>
      </c>
      <c r="P82" s="52">
        <f t="shared" si="11"/>
        <v>0</v>
      </c>
      <c r="Q82" s="52">
        <f t="shared" si="12"/>
        <v>0</v>
      </c>
      <c r="R82" s="52">
        <f t="shared" si="13"/>
        <v>0</v>
      </c>
      <c r="S82" s="52">
        <f t="shared" si="14"/>
        <v>1070</v>
      </c>
      <c r="T82" s="58"/>
    </row>
    <row r="83" spans="1:20" s="4" customFormat="1" ht="21.75" customHeight="1">
      <c r="A83" s="287">
        <v>62</v>
      </c>
      <c r="B83" s="128" t="s">
        <v>211</v>
      </c>
      <c r="C83" s="126" t="s">
        <v>138</v>
      </c>
      <c r="D83" s="52">
        <f t="shared" si="8"/>
        <v>1070</v>
      </c>
      <c r="E83" s="52">
        <v>1070</v>
      </c>
      <c r="F83" s="52"/>
      <c r="G83" s="52">
        <f>E83</f>
        <v>1070</v>
      </c>
      <c r="H83" s="145"/>
      <c r="I83" s="52">
        <v>1000</v>
      </c>
      <c r="J83" s="145"/>
      <c r="K83" s="341" t="s">
        <v>120</v>
      </c>
      <c r="L83" s="52">
        <f t="shared" si="9"/>
        <v>0</v>
      </c>
      <c r="M83" s="52">
        <f t="shared" si="10"/>
        <v>1070</v>
      </c>
      <c r="N83" s="72"/>
      <c r="O83" s="52">
        <f t="shared" si="15"/>
        <v>1070</v>
      </c>
      <c r="P83" s="52">
        <f t="shared" si="11"/>
        <v>0</v>
      </c>
      <c r="Q83" s="52">
        <f t="shared" si="12"/>
        <v>0</v>
      </c>
      <c r="R83" s="52">
        <f t="shared" si="13"/>
        <v>0</v>
      </c>
      <c r="S83" s="52">
        <f t="shared" si="14"/>
        <v>1070</v>
      </c>
      <c r="T83" s="72"/>
    </row>
    <row r="84" spans="1:20" s="4" customFormat="1" ht="21.75" customHeight="1">
      <c r="A84" s="287">
        <v>63</v>
      </c>
      <c r="B84" s="279" t="s">
        <v>212</v>
      </c>
      <c r="C84" s="126" t="s">
        <v>138</v>
      </c>
      <c r="D84" s="52">
        <f t="shared" si="8"/>
        <v>730</v>
      </c>
      <c r="E84" s="52">
        <v>730</v>
      </c>
      <c r="F84" s="52"/>
      <c r="G84" s="52">
        <v>0</v>
      </c>
      <c r="H84" s="145"/>
      <c r="I84" s="52">
        <v>0</v>
      </c>
      <c r="J84" s="145"/>
      <c r="K84" s="113"/>
      <c r="L84" s="52">
        <f t="shared" si="9"/>
        <v>0</v>
      </c>
      <c r="M84" s="52">
        <f t="shared" si="10"/>
        <v>730</v>
      </c>
      <c r="N84" s="58"/>
      <c r="O84" s="52">
        <f t="shared" si="15"/>
        <v>730</v>
      </c>
      <c r="P84" s="52">
        <f t="shared" si="11"/>
        <v>0</v>
      </c>
      <c r="Q84" s="52">
        <f t="shared" si="12"/>
        <v>0</v>
      </c>
      <c r="R84" s="52">
        <f t="shared" si="13"/>
        <v>0</v>
      </c>
      <c r="S84" s="52">
        <f t="shared" si="14"/>
        <v>730</v>
      </c>
      <c r="T84" s="58"/>
    </row>
    <row r="85" spans="1:20" s="4" customFormat="1" ht="21.75" customHeight="1">
      <c r="A85" s="287">
        <v>64</v>
      </c>
      <c r="B85" s="128" t="s">
        <v>213</v>
      </c>
      <c r="C85" s="126" t="s">
        <v>138</v>
      </c>
      <c r="D85" s="52">
        <f t="shared" si="8"/>
        <v>1058</v>
      </c>
      <c r="E85" s="52">
        <v>1080</v>
      </c>
      <c r="F85" s="52">
        <v>-22</v>
      </c>
      <c r="G85" s="52">
        <v>570</v>
      </c>
      <c r="H85" s="145"/>
      <c r="I85" s="52">
        <v>0</v>
      </c>
      <c r="J85" s="145"/>
      <c r="K85" s="113" t="s">
        <v>119</v>
      </c>
      <c r="L85" s="52">
        <f t="shared" si="9"/>
        <v>-22</v>
      </c>
      <c r="M85" s="52">
        <f t="shared" si="10"/>
        <v>1058</v>
      </c>
      <c r="N85" s="58"/>
      <c r="O85" s="52">
        <f t="shared" si="15"/>
        <v>1080</v>
      </c>
      <c r="P85" s="52">
        <f t="shared" si="11"/>
        <v>-22</v>
      </c>
      <c r="Q85" s="52">
        <f t="shared" si="12"/>
        <v>0</v>
      </c>
      <c r="R85" s="52">
        <f t="shared" si="13"/>
        <v>-22</v>
      </c>
      <c r="S85" s="52">
        <f t="shared" si="14"/>
        <v>1058</v>
      </c>
      <c r="T85" s="58"/>
    </row>
    <row r="86" spans="1:20" s="4" customFormat="1" ht="21.75" customHeight="1">
      <c r="A86" s="287">
        <v>65</v>
      </c>
      <c r="B86" s="128" t="s">
        <v>214</v>
      </c>
      <c r="C86" s="126" t="s">
        <v>74</v>
      </c>
      <c r="D86" s="52">
        <f t="shared" si="8"/>
        <v>996</v>
      </c>
      <c r="E86" s="52">
        <v>925</v>
      </c>
      <c r="F86" s="52">
        <v>71</v>
      </c>
      <c r="G86" s="52">
        <v>0</v>
      </c>
      <c r="H86" s="145"/>
      <c r="I86" s="52">
        <v>0</v>
      </c>
      <c r="J86" s="145"/>
      <c r="K86" s="113" t="s">
        <v>119</v>
      </c>
      <c r="L86" s="52">
        <f t="shared" si="9"/>
        <v>71</v>
      </c>
      <c r="M86" s="52">
        <f t="shared" si="10"/>
        <v>996</v>
      </c>
      <c r="N86" s="58"/>
      <c r="O86" s="52">
        <f t="shared" si="15"/>
        <v>925</v>
      </c>
      <c r="P86" s="52">
        <f t="shared" si="11"/>
        <v>71</v>
      </c>
      <c r="Q86" s="52">
        <f t="shared" si="12"/>
        <v>71</v>
      </c>
      <c r="R86" s="52">
        <f t="shared" si="13"/>
        <v>0</v>
      </c>
      <c r="S86" s="52">
        <f t="shared" si="14"/>
        <v>996</v>
      </c>
      <c r="T86" s="58"/>
    </row>
    <row r="87" spans="1:20" s="4" customFormat="1" ht="21.75" customHeight="1">
      <c r="A87" s="287">
        <v>66</v>
      </c>
      <c r="B87" s="128" t="s">
        <v>215</v>
      </c>
      <c r="C87" s="126" t="s">
        <v>89</v>
      </c>
      <c r="D87" s="52">
        <f t="shared" si="8"/>
        <v>1070</v>
      </c>
      <c r="E87" s="52">
        <v>1070</v>
      </c>
      <c r="F87" s="52"/>
      <c r="G87" s="52">
        <v>1050</v>
      </c>
      <c r="H87" s="145"/>
      <c r="I87" s="52">
        <v>1000</v>
      </c>
      <c r="J87" s="145"/>
      <c r="K87" s="341" t="s">
        <v>120</v>
      </c>
      <c r="L87" s="52">
        <f t="shared" si="9"/>
        <v>0</v>
      </c>
      <c r="M87" s="52">
        <f t="shared" si="10"/>
        <v>1070</v>
      </c>
      <c r="N87" s="73"/>
      <c r="O87" s="52">
        <f t="shared" si="15"/>
        <v>1070</v>
      </c>
      <c r="P87" s="52">
        <f t="shared" si="11"/>
        <v>0</v>
      </c>
      <c r="Q87" s="52">
        <f t="shared" si="12"/>
        <v>0</v>
      </c>
      <c r="R87" s="52">
        <f t="shared" si="13"/>
        <v>0</v>
      </c>
      <c r="S87" s="52">
        <f t="shared" si="14"/>
        <v>1070</v>
      </c>
      <c r="T87" s="73"/>
    </row>
    <row r="88" spans="1:20" s="27" customFormat="1" ht="25.5" customHeight="1">
      <c r="A88" s="287">
        <v>67</v>
      </c>
      <c r="B88" s="128" t="s">
        <v>220</v>
      </c>
      <c r="C88" s="126" t="s">
        <v>108</v>
      </c>
      <c r="D88" s="52">
        <f t="shared" si="8"/>
        <v>650</v>
      </c>
      <c r="E88" s="52">
        <v>650</v>
      </c>
      <c r="F88" s="52"/>
      <c r="G88" s="52">
        <v>0</v>
      </c>
      <c r="H88" s="145"/>
      <c r="I88" s="52">
        <v>0</v>
      </c>
      <c r="J88" s="145"/>
      <c r="K88" s="113" t="s">
        <v>119</v>
      </c>
      <c r="L88" s="52">
        <f t="shared" si="9"/>
        <v>0</v>
      </c>
      <c r="M88" s="52">
        <f t="shared" si="10"/>
        <v>650</v>
      </c>
      <c r="N88" s="86"/>
      <c r="O88" s="52">
        <f t="shared" si="15"/>
        <v>650</v>
      </c>
      <c r="P88" s="52">
        <f t="shared" si="11"/>
        <v>0</v>
      </c>
      <c r="Q88" s="52">
        <f t="shared" si="12"/>
        <v>0</v>
      </c>
      <c r="R88" s="52">
        <f t="shared" si="13"/>
        <v>0</v>
      </c>
      <c r="S88" s="52">
        <f t="shared" si="14"/>
        <v>650</v>
      </c>
      <c r="T88" s="86"/>
    </row>
    <row r="89" spans="1:20" s="27" customFormat="1" ht="21.75" customHeight="1">
      <c r="A89" s="287">
        <v>68</v>
      </c>
      <c r="B89" s="28" t="s">
        <v>221</v>
      </c>
      <c r="C89" s="126" t="s">
        <v>108</v>
      </c>
      <c r="D89" s="52">
        <f t="shared" si="8"/>
        <v>0</v>
      </c>
      <c r="E89" s="52">
        <v>570</v>
      </c>
      <c r="F89" s="52">
        <v>-570</v>
      </c>
      <c r="G89" s="52">
        <v>0</v>
      </c>
      <c r="H89" s="146"/>
      <c r="I89" s="52">
        <v>0</v>
      </c>
      <c r="J89" s="146"/>
      <c r="K89" s="341" t="s">
        <v>120</v>
      </c>
      <c r="L89" s="52">
        <f t="shared" si="9"/>
        <v>-570</v>
      </c>
      <c r="M89" s="52">
        <f t="shared" si="10"/>
        <v>0</v>
      </c>
      <c r="N89" s="86"/>
      <c r="O89" s="52">
        <f t="shared" si="15"/>
        <v>570</v>
      </c>
      <c r="P89" s="52">
        <f t="shared" si="11"/>
        <v>-570</v>
      </c>
      <c r="Q89" s="52">
        <f t="shared" si="12"/>
        <v>0</v>
      </c>
      <c r="R89" s="52">
        <f t="shared" si="13"/>
        <v>-570</v>
      </c>
      <c r="S89" s="52">
        <f t="shared" si="14"/>
        <v>0</v>
      </c>
      <c r="T89" s="86"/>
    </row>
    <row r="90" spans="1:20" s="158" customFormat="1" ht="21.75" customHeight="1">
      <c r="A90" s="287">
        <v>69</v>
      </c>
      <c r="B90" s="128" t="s">
        <v>227</v>
      </c>
      <c r="C90" s="126" t="s">
        <v>124</v>
      </c>
      <c r="D90" s="52">
        <f t="shared" si="8"/>
        <v>845</v>
      </c>
      <c r="E90" s="52">
        <v>845</v>
      </c>
      <c r="F90" s="52"/>
      <c r="G90" s="52">
        <f>E90</f>
        <v>845</v>
      </c>
      <c r="H90" s="145"/>
      <c r="I90" s="52">
        <v>830</v>
      </c>
      <c r="J90" s="145"/>
      <c r="K90" s="341" t="s">
        <v>120</v>
      </c>
      <c r="L90" s="52">
        <f t="shared" si="9"/>
        <v>0</v>
      </c>
      <c r="M90" s="52">
        <f t="shared" si="10"/>
        <v>845</v>
      </c>
      <c r="N90" s="173"/>
      <c r="O90" s="52">
        <f t="shared" si="15"/>
        <v>845</v>
      </c>
      <c r="P90" s="52">
        <f t="shared" si="11"/>
        <v>0</v>
      </c>
      <c r="Q90" s="52">
        <f t="shared" si="12"/>
        <v>0</v>
      </c>
      <c r="R90" s="52">
        <f t="shared" si="13"/>
        <v>0</v>
      </c>
      <c r="S90" s="52">
        <f t="shared" si="14"/>
        <v>845</v>
      </c>
      <c r="T90" s="173"/>
    </row>
    <row r="91" spans="1:20" s="158" customFormat="1" ht="21.75" customHeight="1">
      <c r="A91" s="287">
        <v>70</v>
      </c>
      <c r="B91" s="128" t="s">
        <v>228</v>
      </c>
      <c r="C91" s="126" t="s">
        <v>124</v>
      </c>
      <c r="D91" s="52">
        <f t="shared" si="8"/>
        <v>900</v>
      </c>
      <c r="E91" s="52">
        <v>900</v>
      </c>
      <c r="F91" s="52"/>
      <c r="G91" s="52">
        <f>E91</f>
        <v>900</v>
      </c>
      <c r="H91" s="145"/>
      <c r="I91" s="52">
        <v>850</v>
      </c>
      <c r="J91" s="145"/>
      <c r="K91" s="341" t="s">
        <v>120</v>
      </c>
      <c r="L91" s="52">
        <f t="shared" si="9"/>
        <v>0</v>
      </c>
      <c r="M91" s="52">
        <f t="shared" si="10"/>
        <v>900</v>
      </c>
      <c r="N91" s="173"/>
      <c r="O91" s="52">
        <f t="shared" si="15"/>
        <v>900</v>
      </c>
      <c r="P91" s="52">
        <f t="shared" si="11"/>
        <v>0</v>
      </c>
      <c r="Q91" s="52">
        <f t="shared" si="12"/>
        <v>0</v>
      </c>
      <c r="R91" s="52">
        <f t="shared" si="13"/>
        <v>0</v>
      </c>
      <c r="S91" s="52">
        <f t="shared" si="14"/>
        <v>900</v>
      </c>
      <c r="T91" s="173"/>
    </row>
    <row r="92" spans="1:20" s="4" customFormat="1" ht="25.5" customHeight="1">
      <c r="A92" s="287">
        <v>71</v>
      </c>
      <c r="B92" s="28" t="s">
        <v>230</v>
      </c>
      <c r="C92" s="126" t="s">
        <v>122</v>
      </c>
      <c r="D92" s="52">
        <f t="shared" si="8"/>
        <v>1080</v>
      </c>
      <c r="E92" s="52">
        <v>1080</v>
      </c>
      <c r="F92" s="52"/>
      <c r="G92" s="52">
        <f>+E92*0.5</f>
        <v>540</v>
      </c>
      <c r="H92" s="146"/>
      <c r="I92" s="52">
        <v>500</v>
      </c>
      <c r="J92" s="146"/>
      <c r="K92" s="113" t="s">
        <v>119</v>
      </c>
      <c r="L92" s="52">
        <f t="shared" si="9"/>
        <v>0</v>
      </c>
      <c r="M92" s="52">
        <f t="shared" si="10"/>
        <v>1080</v>
      </c>
      <c r="N92" s="73"/>
      <c r="O92" s="52">
        <f t="shared" si="15"/>
        <v>1080</v>
      </c>
      <c r="P92" s="52">
        <f t="shared" si="11"/>
        <v>0</v>
      </c>
      <c r="Q92" s="52">
        <f t="shared" si="12"/>
        <v>0</v>
      </c>
      <c r="R92" s="52">
        <f t="shared" si="13"/>
        <v>0</v>
      </c>
      <c r="S92" s="52">
        <f t="shared" si="14"/>
        <v>1080</v>
      </c>
      <c r="T92" s="73"/>
    </row>
    <row r="93" spans="1:20" s="30" customFormat="1" ht="21.75" customHeight="1">
      <c r="A93" s="287">
        <v>72</v>
      </c>
      <c r="B93" s="251" t="s">
        <v>232</v>
      </c>
      <c r="C93" s="126" t="s">
        <v>107</v>
      </c>
      <c r="D93" s="52">
        <f t="shared" si="8"/>
        <v>845</v>
      </c>
      <c r="E93" s="52">
        <v>845</v>
      </c>
      <c r="F93" s="52"/>
      <c r="G93" s="52">
        <f>E93</f>
        <v>845</v>
      </c>
      <c r="H93" s="145"/>
      <c r="I93" s="52">
        <v>800</v>
      </c>
      <c r="J93" s="145"/>
      <c r="K93" s="341" t="s">
        <v>120</v>
      </c>
      <c r="L93" s="52">
        <f t="shared" si="9"/>
        <v>0</v>
      </c>
      <c r="M93" s="52">
        <f t="shared" si="10"/>
        <v>845</v>
      </c>
      <c r="N93" s="182"/>
      <c r="O93" s="52">
        <f t="shared" si="15"/>
        <v>845</v>
      </c>
      <c r="P93" s="52">
        <f t="shared" si="11"/>
        <v>0</v>
      </c>
      <c r="Q93" s="52">
        <f t="shared" si="12"/>
        <v>0</v>
      </c>
      <c r="R93" s="52">
        <f t="shared" si="13"/>
        <v>0</v>
      </c>
      <c r="S93" s="52">
        <f t="shared" si="14"/>
        <v>845</v>
      </c>
      <c r="T93" s="182"/>
    </row>
    <row r="94" spans="1:20" s="27" customFormat="1" ht="21.75" customHeight="1">
      <c r="A94" s="379" t="s">
        <v>317</v>
      </c>
      <c r="B94" s="122" t="s">
        <v>516</v>
      </c>
      <c r="C94" s="123"/>
      <c r="D94" s="137">
        <f>+D95+D109+D118+D120+D124+D126+D143+D156</f>
        <v>129572</v>
      </c>
      <c r="E94" s="137">
        <f>+E95+E109+E118+E120+E124+E126+E143+E156</f>
        <v>129572</v>
      </c>
      <c r="F94" s="137">
        <f>+F95+F109+F118+F120+F124+F126+F143+F156</f>
        <v>0</v>
      </c>
      <c r="G94" s="137">
        <f>+G95+G109+G118+G120+G124+G126+G143+G156</f>
        <v>55732</v>
      </c>
      <c r="H94" s="189">
        <f>+G94/E94</f>
        <v>0.4301237921773223</v>
      </c>
      <c r="I94" s="137">
        <f>+I95+I109+I118+I120+I124+I126+I143+I156</f>
        <v>47940</v>
      </c>
      <c r="J94" s="189">
        <f>+I94/E94</f>
        <v>0.36998734294446334</v>
      </c>
      <c r="K94" s="137"/>
      <c r="L94" s="137">
        <f>+L95+L109+L118+L120+L124+L126+L143+L156</f>
        <v>0</v>
      </c>
      <c r="M94" s="137">
        <f>+M95+M109+M118+M120+M124+M126+M143+M156</f>
        <v>129572</v>
      </c>
      <c r="N94" s="86"/>
      <c r="O94" s="137">
        <f t="shared" si="15"/>
        <v>129572</v>
      </c>
      <c r="P94" s="137">
        <f>+P95+P109+P118+P120+P124+P126+P143+P156</f>
        <v>0</v>
      </c>
      <c r="Q94" s="137">
        <f>+Q95+Q109+Q118+Q120+Q124+Q126+Q143+Q156</f>
        <v>17000</v>
      </c>
      <c r="R94" s="137">
        <f>+R95+R109+R118+R120+R124+R126+R143+R156</f>
        <v>-17000</v>
      </c>
      <c r="S94" s="137">
        <f>+S95+S109+S118+S120+S124+S126+S143+S156</f>
        <v>129572</v>
      </c>
      <c r="T94" s="86"/>
    </row>
    <row r="95" spans="1:20" s="39" customFormat="1" ht="21.75" customHeight="1">
      <c r="A95" s="201"/>
      <c r="B95" s="125" t="s">
        <v>510</v>
      </c>
      <c r="C95" s="124"/>
      <c r="D95" s="55">
        <f>+SUM(D96:D108)</f>
        <v>60782</v>
      </c>
      <c r="E95" s="55">
        <f>+SUM(E96:E108)</f>
        <v>73837</v>
      </c>
      <c r="F95" s="55">
        <f>+SUM(F96:F108)</f>
        <v>-13055</v>
      </c>
      <c r="G95" s="55">
        <f>+SUM(G96:G108)</f>
        <v>16474</v>
      </c>
      <c r="H95" s="144"/>
      <c r="I95" s="55">
        <f>+SUM(I96:I108)</f>
        <v>13008</v>
      </c>
      <c r="J95" s="144"/>
      <c r="K95" s="110"/>
      <c r="L95" s="55">
        <f>+SUM(L96:L108)</f>
        <v>-13055</v>
      </c>
      <c r="M95" s="55">
        <f>+SUM(M96:M108)</f>
        <v>60782</v>
      </c>
      <c r="N95" s="74"/>
      <c r="O95" s="55">
        <f t="shared" si="15"/>
        <v>73837</v>
      </c>
      <c r="P95" s="55">
        <f>+SUM(P96:P108)</f>
        <v>-13055</v>
      </c>
      <c r="Q95" s="55">
        <f>+SUM(Q96:Q108)</f>
        <v>3945</v>
      </c>
      <c r="R95" s="55">
        <f>+SUM(R96:R108)</f>
        <v>-17000</v>
      </c>
      <c r="S95" s="55">
        <f>+SUM(S96:S108)</f>
        <v>60782</v>
      </c>
      <c r="T95" s="74"/>
    </row>
    <row r="96" spans="1:20" s="27" customFormat="1" ht="21.75" customHeight="1">
      <c r="A96" s="287">
        <v>1</v>
      </c>
      <c r="B96" s="128" t="s">
        <v>77</v>
      </c>
      <c r="C96" s="126" t="s">
        <v>125</v>
      </c>
      <c r="D96" s="52">
        <f aca="true" t="shared" si="16" ref="D96:D108">+E96+F96</f>
        <v>10000</v>
      </c>
      <c r="E96" s="52">
        <v>16000</v>
      </c>
      <c r="F96" s="52">
        <v>-6000</v>
      </c>
      <c r="G96" s="52"/>
      <c r="H96" s="145"/>
      <c r="I96" s="52">
        <v>0</v>
      </c>
      <c r="J96" s="145"/>
      <c r="K96" s="113" t="s">
        <v>160</v>
      </c>
      <c r="L96" s="52">
        <f aca="true" t="shared" si="17" ref="L96:L108">F96</f>
        <v>-6000</v>
      </c>
      <c r="M96" s="52">
        <f aca="true" t="shared" si="18" ref="M96:M108">D96</f>
        <v>10000</v>
      </c>
      <c r="N96" s="86"/>
      <c r="O96" s="52">
        <f t="shared" si="15"/>
        <v>16000</v>
      </c>
      <c r="P96" s="52">
        <f aca="true" t="shared" si="19" ref="P96:P108">+Q96+R96</f>
        <v>-6000</v>
      </c>
      <c r="Q96" s="52">
        <f aca="true" t="shared" si="20" ref="Q96:Q108">IF(F96&gt;0,F96,0)</f>
        <v>0</v>
      </c>
      <c r="R96" s="52">
        <f aca="true" t="shared" si="21" ref="R96:R108">IF(F96&lt;0,F96,0)</f>
        <v>-6000</v>
      </c>
      <c r="S96" s="52">
        <f aca="true" t="shared" si="22" ref="S96:S108">+O96+P96</f>
        <v>10000</v>
      </c>
      <c r="T96" s="86"/>
    </row>
    <row r="97" spans="1:20" s="27" customFormat="1" ht="21.75" customHeight="1">
      <c r="A97" s="287">
        <v>2</v>
      </c>
      <c r="B97" s="128" t="s">
        <v>82</v>
      </c>
      <c r="C97" s="126" t="s">
        <v>125</v>
      </c>
      <c r="D97" s="52">
        <f t="shared" si="16"/>
        <v>9500</v>
      </c>
      <c r="E97" s="52">
        <v>15000</v>
      </c>
      <c r="F97" s="52">
        <v>-5500</v>
      </c>
      <c r="G97" s="52"/>
      <c r="H97" s="145"/>
      <c r="I97" s="52">
        <v>0</v>
      </c>
      <c r="J97" s="145"/>
      <c r="K97" s="113" t="s">
        <v>160</v>
      </c>
      <c r="L97" s="52">
        <f t="shared" si="17"/>
        <v>-5500</v>
      </c>
      <c r="M97" s="52">
        <f t="shared" si="18"/>
        <v>9500</v>
      </c>
      <c r="N97" s="86"/>
      <c r="O97" s="52">
        <f t="shared" si="15"/>
        <v>15000</v>
      </c>
      <c r="P97" s="52">
        <f t="shared" si="19"/>
        <v>-5500</v>
      </c>
      <c r="Q97" s="52">
        <f t="shared" si="20"/>
        <v>0</v>
      </c>
      <c r="R97" s="52">
        <f t="shared" si="21"/>
        <v>-5500</v>
      </c>
      <c r="S97" s="52">
        <f t="shared" si="22"/>
        <v>9500</v>
      </c>
      <c r="T97" s="86"/>
    </row>
    <row r="98" spans="1:20" s="27" customFormat="1" ht="21.75" customHeight="1">
      <c r="A98" s="287">
        <v>3</v>
      </c>
      <c r="B98" s="128" t="s">
        <v>78</v>
      </c>
      <c r="C98" s="126" t="s">
        <v>125</v>
      </c>
      <c r="D98" s="52">
        <f t="shared" si="16"/>
        <v>9500</v>
      </c>
      <c r="E98" s="52">
        <v>15000</v>
      </c>
      <c r="F98" s="52">
        <v>-5500</v>
      </c>
      <c r="G98" s="52"/>
      <c r="H98" s="145"/>
      <c r="I98" s="52">
        <v>0</v>
      </c>
      <c r="J98" s="145"/>
      <c r="K98" s="113" t="s">
        <v>160</v>
      </c>
      <c r="L98" s="52">
        <f t="shared" si="17"/>
        <v>-5500</v>
      </c>
      <c r="M98" s="52">
        <f t="shared" si="18"/>
        <v>9500</v>
      </c>
      <c r="N98" s="86"/>
      <c r="O98" s="52">
        <f t="shared" si="15"/>
        <v>15000</v>
      </c>
      <c r="P98" s="52">
        <f t="shared" si="19"/>
        <v>-5500</v>
      </c>
      <c r="Q98" s="52">
        <f t="shared" si="20"/>
        <v>0</v>
      </c>
      <c r="R98" s="52">
        <f t="shared" si="21"/>
        <v>-5500</v>
      </c>
      <c r="S98" s="52">
        <f t="shared" si="22"/>
        <v>9500</v>
      </c>
      <c r="T98" s="86"/>
    </row>
    <row r="99" spans="1:20" s="27" customFormat="1" ht="21.75" customHeight="1">
      <c r="A99" s="287">
        <v>4</v>
      </c>
      <c r="B99" s="128" t="s">
        <v>264</v>
      </c>
      <c r="C99" s="126" t="s">
        <v>125</v>
      </c>
      <c r="D99" s="52">
        <f t="shared" si="16"/>
        <v>858</v>
      </c>
      <c r="E99" s="52">
        <v>858</v>
      </c>
      <c r="F99" s="52"/>
      <c r="G99" s="52">
        <v>850</v>
      </c>
      <c r="H99" s="145"/>
      <c r="I99" s="52">
        <v>800</v>
      </c>
      <c r="J99" s="145"/>
      <c r="K99" s="341" t="s">
        <v>120</v>
      </c>
      <c r="L99" s="52">
        <f t="shared" si="17"/>
        <v>0</v>
      </c>
      <c r="M99" s="52">
        <f t="shared" si="18"/>
        <v>858</v>
      </c>
      <c r="N99" s="547" t="s">
        <v>674</v>
      </c>
      <c r="O99" s="52">
        <f t="shared" si="15"/>
        <v>858</v>
      </c>
      <c r="P99" s="52">
        <f t="shared" si="19"/>
        <v>0</v>
      </c>
      <c r="Q99" s="52">
        <f t="shared" si="20"/>
        <v>0</v>
      </c>
      <c r="R99" s="52">
        <f t="shared" si="21"/>
        <v>0</v>
      </c>
      <c r="S99" s="52">
        <f t="shared" si="22"/>
        <v>858</v>
      </c>
      <c r="T99" s="86"/>
    </row>
    <row r="100" spans="1:20" s="27" customFormat="1" ht="21.75" customHeight="1">
      <c r="A100" s="287">
        <v>5</v>
      </c>
      <c r="B100" s="128" t="s">
        <v>265</v>
      </c>
      <c r="C100" s="126" t="s">
        <v>125</v>
      </c>
      <c r="D100" s="52">
        <f t="shared" si="16"/>
        <v>1000</v>
      </c>
      <c r="E100" s="52">
        <v>1000</v>
      </c>
      <c r="F100" s="52"/>
      <c r="G100" s="52">
        <v>1000</v>
      </c>
      <c r="H100" s="145"/>
      <c r="I100" s="52">
        <v>0</v>
      </c>
      <c r="J100" s="145"/>
      <c r="K100" s="341" t="s">
        <v>120</v>
      </c>
      <c r="L100" s="52">
        <f t="shared" si="17"/>
        <v>0</v>
      </c>
      <c r="M100" s="52">
        <f t="shared" si="18"/>
        <v>1000</v>
      </c>
      <c r="N100" s="547"/>
      <c r="O100" s="52">
        <f t="shared" si="15"/>
        <v>1000</v>
      </c>
      <c r="P100" s="52">
        <f t="shared" si="19"/>
        <v>0</v>
      </c>
      <c r="Q100" s="52">
        <f t="shared" si="20"/>
        <v>0</v>
      </c>
      <c r="R100" s="52">
        <f t="shared" si="21"/>
        <v>0</v>
      </c>
      <c r="S100" s="52">
        <f t="shared" si="22"/>
        <v>1000</v>
      </c>
      <c r="T100" s="84"/>
    </row>
    <row r="101" spans="1:20" s="206" customFormat="1" ht="21.75" customHeight="1">
      <c r="A101" s="287">
        <v>6</v>
      </c>
      <c r="B101" s="28" t="s">
        <v>8</v>
      </c>
      <c r="C101" s="126" t="s">
        <v>125</v>
      </c>
      <c r="D101" s="52">
        <f t="shared" si="16"/>
        <v>2445</v>
      </c>
      <c r="E101" s="52"/>
      <c r="F101" s="52">
        <v>2445</v>
      </c>
      <c r="G101" s="52"/>
      <c r="H101" s="261"/>
      <c r="I101" s="52"/>
      <c r="J101" s="261"/>
      <c r="K101" s="113" t="s">
        <v>119</v>
      </c>
      <c r="L101" s="52">
        <f t="shared" si="17"/>
        <v>2445</v>
      </c>
      <c r="M101" s="52">
        <f t="shared" si="18"/>
        <v>2445</v>
      </c>
      <c r="N101" s="547"/>
      <c r="O101" s="52">
        <f t="shared" si="15"/>
        <v>0</v>
      </c>
      <c r="P101" s="52">
        <f t="shared" si="19"/>
        <v>2445</v>
      </c>
      <c r="Q101" s="52">
        <f t="shared" si="20"/>
        <v>2445</v>
      </c>
      <c r="R101" s="52">
        <f t="shared" si="21"/>
        <v>0</v>
      </c>
      <c r="S101" s="52">
        <f t="shared" si="22"/>
        <v>2445</v>
      </c>
      <c r="T101" s="261"/>
    </row>
    <row r="102" spans="1:20" s="176" customFormat="1" ht="21.75" customHeight="1">
      <c r="A102" s="287">
        <v>7</v>
      </c>
      <c r="B102" s="128" t="s">
        <v>302</v>
      </c>
      <c r="C102" s="126" t="s">
        <v>105</v>
      </c>
      <c r="D102" s="52">
        <f t="shared" si="16"/>
        <v>8000</v>
      </c>
      <c r="E102" s="52">
        <v>8000</v>
      </c>
      <c r="F102" s="52"/>
      <c r="G102" s="52">
        <v>5000</v>
      </c>
      <c r="H102" s="145"/>
      <c r="I102" s="52">
        <v>4000</v>
      </c>
      <c r="J102" s="145"/>
      <c r="K102" s="111" t="s">
        <v>119</v>
      </c>
      <c r="L102" s="52">
        <f t="shared" si="17"/>
        <v>0</v>
      </c>
      <c r="M102" s="52">
        <f t="shared" si="18"/>
        <v>8000</v>
      </c>
      <c r="N102" s="175"/>
      <c r="O102" s="52">
        <f t="shared" si="15"/>
        <v>8000</v>
      </c>
      <c r="P102" s="52">
        <f t="shared" si="19"/>
        <v>0</v>
      </c>
      <c r="Q102" s="52">
        <f t="shared" si="20"/>
        <v>0</v>
      </c>
      <c r="R102" s="52">
        <f t="shared" si="21"/>
        <v>0</v>
      </c>
      <c r="S102" s="52">
        <f t="shared" si="22"/>
        <v>8000</v>
      </c>
      <c r="T102" s="175"/>
    </row>
    <row r="103" spans="1:20" s="158" customFormat="1" ht="21.75" customHeight="1">
      <c r="A103" s="287">
        <v>8</v>
      </c>
      <c r="B103" s="128" t="s">
        <v>303</v>
      </c>
      <c r="C103" s="126" t="s">
        <v>105</v>
      </c>
      <c r="D103" s="52">
        <f t="shared" si="16"/>
        <v>5000</v>
      </c>
      <c r="E103" s="52">
        <v>3500</v>
      </c>
      <c r="F103" s="52">
        <v>1500</v>
      </c>
      <c r="G103" s="52">
        <v>2000</v>
      </c>
      <c r="H103" s="145"/>
      <c r="I103" s="52">
        <v>1500</v>
      </c>
      <c r="J103" s="145"/>
      <c r="K103" s="111" t="s">
        <v>119</v>
      </c>
      <c r="L103" s="52">
        <f t="shared" si="17"/>
        <v>1500</v>
      </c>
      <c r="M103" s="52">
        <f t="shared" si="18"/>
        <v>5000</v>
      </c>
      <c r="N103" s="173"/>
      <c r="O103" s="52">
        <f t="shared" si="15"/>
        <v>3500</v>
      </c>
      <c r="P103" s="52">
        <f t="shared" si="19"/>
        <v>1500</v>
      </c>
      <c r="Q103" s="52">
        <f t="shared" si="20"/>
        <v>1500</v>
      </c>
      <c r="R103" s="52">
        <f t="shared" si="21"/>
        <v>0</v>
      </c>
      <c r="S103" s="52">
        <f t="shared" si="22"/>
        <v>5000</v>
      </c>
      <c r="T103" s="173"/>
    </row>
    <row r="104" spans="1:20" s="158" customFormat="1" ht="21.75" customHeight="1">
      <c r="A104" s="287">
        <v>9</v>
      </c>
      <c r="B104" s="128" t="s">
        <v>304</v>
      </c>
      <c r="C104" s="126" t="s">
        <v>105</v>
      </c>
      <c r="D104" s="52">
        <f t="shared" si="16"/>
        <v>2905</v>
      </c>
      <c r="E104" s="52">
        <v>2905</v>
      </c>
      <c r="F104" s="52"/>
      <c r="G104" s="52"/>
      <c r="H104" s="145"/>
      <c r="I104" s="52">
        <v>0</v>
      </c>
      <c r="J104" s="145"/>
      <c r="K104" s="111" t="s">
        <v>119</v>
      </c>
      <c r="L104" s="52">
        <f t="shared" si="17"/>
        <v>0</v>
      </c>
      <c r="M104" s="52">
        <f t="shared" si="18"/>
        <v>2905</v>
      </c>
      <c r="N104" s="173"/>
      <c r="O104" s="52">
        <f t="shared" si="15"/>
        <v>2905</v>
      </c>
      <c r="P104" s="52">
        <f t="shared" si="19"/>
        <v>0</v>
      </c>
      <c r="Q104" s="52">
        <f t="shared" si="20"/>
        <v>0</v>
      </c>
      <c r="R104" s="52">
        <f t="shared" si="21"/>
        <v>0</v>
      </c>
      <c r="S104" s="52">
        <f t="shared" si="22"/>
        <v>2905</v>
      </c>
      <c r="T104" s="173"/>
    </row>
    <row r="105" spans="1:20" s="10" customFormat="1" ht="21.75" customHeight="1">
      <c r="A105" s="287">
        <v>10</v>
      </c>
      <c r="B105" s="128" t="s">
        <v>305</v>
      </c>
      <c r="C105" s="126" t="s">
        <v>105</v>
      </c>
      <c r="D105" s="52">
        <f t="shared" si="16"/>
        <v>1000</v>
      </c>
      <c r="E105" s="52">
        <v>1000</v>
      </c>
      <c r="F105" s="52"/>
      <c r="G105" s="52"/>
      <c r="H105" s="145"/>
      <c r="I105" s="52">
        <v>0</v>
      </c>
      <c r="J105" s="145"/>
      <c r="K105" s="111" t="s">
        <v>119</v>
      </c>
      <c r="L105" s="52">
        <f t="shared" si="17"/>
        <v>0</v>
      </c>
      <c r="M105" s="52">
        <f t="shared" si="18"/>
        <v>1000</v>
      </c>
      <c r="N105" s="58"/>
      <c r="O105" s="52">
        <f t="shared" si="15"/>
        <v>1000</v>
      </c>
      <c r="P105" s="52">
        <f t="shared" si="19"/>
        <v>0</v>
      </c>
      <c r="Q105" s="52">
        <f t="shared" si="20"/>
        <v>0</v>
      </c>
      <c r="R105" s="52">
        <f t="shared" si="21"/>
        <v>0</v>
      </c>
      <c r="S105" s="52">
        <f t="shared" si="22"/>
        <v>1000</v>
      </c>
      <c r="T105" s="58"/>
    </row>
    <row r="106" spans="1:20" s="158" customFormat="1" ht="21.75" customHeight="1">
      <c r="A106" s="287">
        <v>11</v>
      </c>
      <c r="B106" s="128" t="s">
        <v>306</v>
      </c>
      <c r="C106" s="126" t="s">
        <v>105</v>
      </c>
      <c r="D106" s="52">
        <f t="shared" si="16"/>
        <v>1000</v>
      </c>
      <c r="E106" s="52">
        <v>1000</v>
      </c>
      <c r="F106" s="52"/>
      <c r="G106" s="52"/>
      <c r="H106" s="145"/>
      <c r="I106" s="52">
        <v>0</v>
      </c>
      <c r="J106" s="145"/>
      <c r="K106" s="113"/>
      <c r="L106" s="52">
        <f t="shared" si="17"/>
        <v>0</v>
      </c>
      <c r="M106" s="52">
        <f t="shared" si="18"/>
        <v>1000</v>
      </c>
      <c r="N106" s="173"/>
      <c r="O106" s="52">
        <f t="shared" si="15"/>
        <v>1000</v>
      </c>
      <c r="P106" s="52">
        <f t="shared" si="19"/>
        <v>0</v>
      </c>
      <c r="Q106" s="52">
        <f t="shared" si="20"/>
        <v>0</v>
      </c>
      <c r="R106" s="52">
        <f t="shared" si="21"/>
        <v>0</v>
      </c>
      <c r="S106" s="52">
        <f t="shared" si="22"/>
        <v>1000</v>
      </c>
      <c r="T106" s="173"/>
    </row>
    <row r="107" spans="1:20" s="10" customFormat="1" ht="21.75" customHeight="1">
      <c r="A107" s="287">
        <v>12</v>
      </c>
      <c r="B107" s="128" t="s">
        <v>307</v>
      </c>
      <c r="C107" s="126" t="s">
        <v>128</v>
      </c>
      <c r="D107" s="52">
        <f t="shared" si="16"/>
        <v>5674</v>
      </c>
      <c r="E107" s="52">
        <v>5674</v>
      </c>
      <c r="F107" s="52"/>
      <c r="G107" s="52">
        <v>4400</v>
      </c>
      <c r="H107" s="145"/>
      <c r="I107" s="52">
        <v>4200</v>
      </c>
      <c r="J107" s="145"/>
      <c r="K107" s="111" t="s">
        <v>119</v>
      </c>
      <c r="L107" s="52">
        <f t="shared" si="17"/>
        <v>0</v>
      </c>
      <c r="M107" s="52">
        <f t="shared" si="18"/>
        <v>5674</v>
      </c>
      <c r="N107" s="58"/>
      <c r="O107" s="52">
        <f t="shared" si="15"/>
        <v>5674</v>
      </c>
      <c r="P107" s="52">
        <f t="shared" si="19"/>
        <v>0</v>
      </c>
      <c r="Q107" s="52">
        <f t="shared" si="20"/>
        <v>0</v>
      </c>
      <c r="R107" s="52">
        <f t="shared" si="21"/>
        <v>0</v>
      </c>
      <c r="S107" s="52">
        <f t="shared" si="22"/>
        <v>5674</v>
      </c>
      <c r="T107" s="58"/>
    </row>
    <row r="108" spans="1:20" s="158" customFormat="1" ht="25.5" customHeight="1">
      <c r="A108" s="287">
        <v>13</v>
      </c>
      <c r="B108" s="28" t="s">
        <v>308</v>
      </c>
      <c r="C108" s="108" t="s">
        <v>106</v>
      </c>
      <c r="D108" s="52">
        <f t="shared" si="16"/>
        <v>3900</v>
      </c>
      <c r="E108" s="52">
        <v>3900</v>
      </c>
      <c r="F108" s="52"/>
      <c r="G108" s="52">
        <v>3224</v>
      </c>
      <c r="H108" s="145"/>
      <c r="I108" s="52">
        <f>1708+800</f>
        <v>2508</v>
      </c>
      <c r="J108" s="145"/>
      <c r="K108" s="111" t="s">
        <v>119</v>
      </c>
      <c r="L108" s="52">
        <f t="shared" si="17"/>
        <v>0</v>
      </c>
      <c r="M108" s="52">
        <f t="shared" si="18"/>
        <v>3900</v>
      </c>
      <c r="N108" s="183"/>
      <c r="O108" s="52">
        <f t="shared" si="15"/>
        <v>3900</v>
      </c>
      <c r="P108" s="52">
        <f t="shared" si="19"/>
        <v>0</v>
      </c>
      <c r="Q108" s="52">
        <f t="shared" si="20"/>
        <v>0</v>
      </c>
      <c r="R108" s="52">
        <f t="shared" si="21"/>
        <v>0</v>
      </c>
      <c r="S108" s="52">
        <f t="shared" si="22"/>
        <v>3900</v>
      </c>
      <c r="T108" s="183"/>
    </row>
    <row r="109" spans="1:20" s="39" customFormat="1" ht="21.75" customHeight="1">
      <c r="A109" s="201"/>
      <c r="B109" s="125" t="s">
        <v>517</v>
      </c>
      <c r="C109" s="124"/>
      <c r="D109" s="55">
        <f>+SUM(D110:D117)</f>
        <v>36514</v>
      </c>
      <c r="E109" s="55">
        <f>+SUM(E110:E117)</f>
        <v>32114</v>
      </c>
      <c r="F109" s="55">
        <f>+SUM(F110:F117)</f>
        <v>4400</v>
      </c>
      <c r="G109" s="55">
        <f>+SUM(G110:G117)</f>
        <v>23764</v>
      </c>
      <c r="H109" s="144"/>
      <c r="I109" s="55">
        <f>+SUM(I110:I117)</f>
        <v>22923</v>
      </c>
      <c r="J109" s="144"/>
      <c r="K109" s="110"/>
      <c r="L109" s="55">
        <f>+SUM(L110:L117)</f>
        <v>4400</v>
      </c>
      <c r="M109" s="55">
        <f>+SUM(M110:M117)</f>
        <v>36514</v>
      </c>
      <c r="N109" s="74"/>
      <c r="O109" s="55">
        <f t="shared" si="15"/>
        <v>32114</v>
      </c>
      <c r="P109" s="55">
        <f>+SUM(P110:P117)</f>
        <v>4400</v>
      </c>
      <c r="Q109" s="55">
        <f>+SUM(Q110:Q117)</f>
        <v>4400</v>
      </c>
      <c r="R109" s="55">
        <f>+SUM(R110:R117)</f>
        <v>0</v>
      </c>
      <c r="S109" s="55">
        <f>+SUM(S110:S117)</f>
        <v>36514</v>
      </c>
      <c r="T109" s="74"/>
    </row>
    <row r="110" spans="1:20" s="27" customFormat="1" ht="21.75" customHeight="1">
      <c r="A110" s="287">
        <v>14</v>
      </c>
      <c r="B110" s="28" t="s">
        <v>274</v>
      </c>
      <c r="C110" s="126" t="s">
        <v>484</v>
      </c>
      <c r="D110" s="52">
        <f aca="true" t="shared" si="23" ref="D110:D117">+E110+F110</f>
        <v>1500</v>
      </c>
      <c r="E110" s="52">
        <v>1500</v>
      </c>
      <c r="F110" s="52"/>
      <c r="G110" s="52">
        <v>1000</v>
      </c>
      <c r="H110" s="145"/>
      <c r="I110" s="52">
        <v>1000</v>
      </c>
      <c r="J110" s="145"/>
      <c r="K110" s="113" t="s">
        <v>119</v>
      </c>
      <c r="L110" s="52">
        <f aca="true" t="shared" si="24" ref="L110:L117">F110</f>
        <v>0</v>
      </c>
      <c r="M110" s="52">
        <f aca="true" t="shared" si="25" ref="M110:M117">D110</f>
        <v>1500</v>
      </c>
      <c r="N110" s="86"/>
      <c r="O110" s="52">
        <f t="shared" si="15"/>
        <v>1500</v>
      </c>
      <c r="P110" s="52">
        <f aca="true" t="shared" si="26" ref="P110:P117">+Q110+R110</f>
        <v>0</v>
      </c>
      <c r="Q110" s="52">
        <f aca="true" t="shared" si="27" ref="Q110:Q117">IF(F110&gt;0,F110,0)</f>
        <v>0</v>
      </c>
      <c r="R110" s="52">
        <f aca="true" t="shared" si="28" ref="R110:R117">IF(F110&lt;0,F110,0)</f>
        <v>0</v>
      </c>
      <c r="S110" s="52">
        <f aca="true" t="shared" si="29" ref="S110:S117">+O110+P110</f>
        <v>1500</v>
      </c>
      <c r="T110" s="86"/>
    </row>
    <row r="111" spans="1:20" s="27" customFormat="1" ht="21.75" customHeight="1">
      <c r="A111" s="287">
        <v>15</v>
      </c>
      <c r="B111" s="28" t="s">
        <v>275</v>
      </c>
      <c r="C111" s="126" t="s">
        <v>484</v>
      </c>
      <c r="D111" s="52">
        <f t="shared" si="23"/>
        <v>3600</v>
      </c>
      <c r="E111" s="52">
        <v>3600</v>
      </c>
      <c r="F111" s="52"/>
      <c r="G111" s="52">
        <v>2000</v>
      </c>
      <c r="H111" s="145"/>
      <c r="I111" s="52">
        <v>2000</v>
      </c>
      <c r="J111" s="145"/>
      <c r="K111" s="113" t="s">
        <v>119</v>
      </c>
      <c r="L111" s="52">
        <f t="shared" si="24"/>
        <v>0</v>
      </c>
      <c r="M111" s="52">
        <f t="shared" si="25"/>
        <v>3600</v>
      </c>
      <c r="N111" s="86"/>
      <c r="O111" s="52">
        <f t="shared" si="15"/>
        <v>3600</v>
      </c>
      <c r="P111" s="52">
        <f t="shared" si="26"/>
        <v>0</v>
      </c>
      <c r="Q111" s="52">
        <f t="shared" si="27"/>
        <v>0</v>
      </c>
      <c r="R111" s="52">
        <f t="shared" si="28"/>
        <v>0</v>
      </c>
      <c r="S111" s="52">
        <f t="shared" si="29"/>
        <v>3600</v>
      </c>
      <c r="T111" s="86"/>
    </row>
    <row r="112" spans="1:20" s="27" customFormat="1" ht="21.75" customHeight="1">
      <c r="A112" s="287">
        <v>16</v>
      </c>
      <c r="B112" s="28" t="s">
        <v>276</v>
      </c>
      <c r="C112" s="126" t="s">
        <v>484</v>
      </c>
      <c r="D112" s="52">
        <f t="shared" si="23"/>
        <v>3000</v>
      </c>
      <c r="E112" s="52">
        <v>3000</v>
      </c>
      <c r="F112" s="52"/>
      <c r="G112" s="52">
        <v>2000</v>
      </c>
      <c r="H112" s="145"/>
      <c r="I112" s="52">
        <v>2000</v>
      </c>
      <c r="J112" s="145"/>
      <c r="K112" s="113" t="s">
        <v>119</v>
      </c>
      <c r="L112" s="52">
        <f t="shared" si="24"/>
        <v>0</v>
      </c>
      <c r="M112" s="52">
        <f t="shared" si="25"/>
        <v>3000</v>
      </c>
      <c r="N112" s="86"/>
      <c r="O112" s="52">
        <f t="shared" si="15"/>
        <v>3000</v>
      </c>
      <c r="P112" s="52">
        <f t="shared" si="26"/>
        <v>0</v>
      </c>
      <c r="Q112" s="52">
        <f t="shared" si="27"/>
        <v>0</v>
      </c>
      <c r="R112" s="52">
        <f t="shared" si="28"/>
        <v>0</v>
      </c>
      <c r="S112" s="52">
        <f t="shared" si="29"/>
        <v>3000</v>
      </c>
      <c r="T112" s="86"/>
    </row>
    <row r="113" spans="1:20" s="27" customFormat="1" ht="21.75" customHeight="1">
      <c r="A113" s="287">
        <v>17</v>
      </c>
      <c r="B113" s="28" t="s">
        <v>277</v>
      </c>
      <c r="C113" s="126" t="s">
        <v>484</v>
      </c>
      <c r="D113" s="52">
        <f t="shared" si="23"/>
        <v>3000</v>
      </c>
      <c r="E113" s="52">
        <v>3000</v>
      </c>
      <c r="F113" s="52"/>
      <c r="G113" s="52">
        <v>2000</v>
      </c>
      <c r="H113" s="145"/>
      <c r="I113" s="52">
        <v>2000</v>
      </c>
      <c r="J113" s="145"/>
      <c r="K113" s="113" t="s">
        <v>119</v>
      </c>
      <c r="L113" s="52">
        <f t="shared" si="24"/>
        <v>0</v>
      </c>
      <c r="M113" s="52">
        <f t="shared" si="25"/>
        <v>3000</v>
      </c>
      <c r="N113" s="86"/>
      <c r="O113" s="52">
        <f t="shared" si="15"/>
        <v>3000</v>
      </c>
      <c r="P113" s="52">
        <f t="shared" si="26"/>
        <v>0</v>
      </c>
      <c r="Q113" s="52">
        <f t="shared" si="27"/>
        <v>0</v>
      </c>
      <c r="R113" s="52">
        <f t="shared" si="28"/>
        <v>0</v>
      </c>
      <c r="S113" s="52">
        <f t="shared" si="29"/>
        <v>3000</v>
      </c>
      <c r="T113" s="86"/>
    </row>
    <row r="114" spans="1:20" s="206" customFormat="1" ht="25.5" customHeight="1">
      <c r="A114" s="287">
        <v>18</v>
      </c>
      <c r="B114" s="28" t="s">
        <v>542</v>
      </c>
      <c r="C114" s="126" t="s">
        <v>484</v>
      </c>
      <c r="D114" s="52">
        <f t="shared" si="23"/>
        <v>2400</v>
      </c>
      <c r="E114" s="52"/>
      <c r="F114" s="52">
        <v>2400</v>
      </c>
      <c r="G114" s="52"/>
      <c r="H114" s="261"/>
      <c r="I114" s="52"/>
      <c r="J114" s="261"/>
      <c r="K114" s="261"/>
      <c r="L114" s="52">
        <f t="shared" si="24"/>
        <v>2400</v>
      </c>
      <c r="M114" s="52">
        <f t="shared" si="25"/>
        <v>2400</v>
      </c>
      <c r="N114" s="261"/>
      <c r="O114" s="52">
        <f t="shared" si="15"/>
        <v>0</v>
      </c>
      <c r="P114" s="52">
        <f t="shared" si="26"/>
        <v>2400</v>
      </c>
      <c r="Q114" s="52">
        <f t="shared" si="27"/>
        <v>2400</v>
      </c>
      <c r="R114" s="52">
        <f t="shared" si="28"/>
        <v>0</v>
      </c>
      <c r="S114" s="52">
        <f t="shared" si="29"/>
        <v>2400</v>
      </c>
      <c r="T114" s="261"/>
    </row>
    <row r="115" spans="1:20" s="206" customFormat="1" ht="21.75" customHeight="1">
      <c r="A115" s="287">
        <v>19</v>
      </c>
      <c r="B115" s="28" t="s">
        <v>834</v>
      </c>
      <c r="C115" s="126" t="s">
        <v>484</v>
      </c>
      <c r="D115" s="52">
        <f t="shared" si="23"/>
        <v>2000</v>
      </c>
      <c r="E115" s="52"/>
      <c r="F115" s="52">
        <v>2000</v>
      </c>
      <c r="G115" s="52"/>
      <c r="H115" s="261"/>
      <c r="I115" s="52"/>
      <c r="J115" s="261"/>
      <c r="K115" s="261"/>
      <c r="L115" s="52">
        <f t="shared" si="24"/>
        <v>2000</v>
      </c>
      <c r="M115" s="52">
        <f t="shared" si="25"/>
        <v>2000</v>
      </c>
      <c r="N115" s="261"/>
      <c r="O115" s="52">
        <f t="shared" si="15"/>
        <v>0</v>
      </c>
      <c r="P115" s="52">
        <f t="shared" si="26"/>
        <v>2000</v>
      </c>
      <c r="Q115" s="52">
        <f t="shared" si="27"/>
        <v>2000</v>
      </c>
      <c r="R115" s="52">
        <f t="shared" si="28"/>
        <v>0</v>
      </c>
      <c r="S115" s="52">
        <f t="shared" si="29"/>
        <v>2000</v>
      </c>
      <c r="T115" s="261"/>
    </row>
    <row r="116" spans="1:20" s="27" customFormat="1" ht="21.75" customHeight="1">
      <c r="A116" s="287">
        <v>20</v>
      </c>
      <c r="B116" s="28" t="s">
        <v>79</v>
      </c>
      <c r="C116" s="126" t="s">
        <v>125</v>
      </c>
      <c r="D116" s="52">
        <f t="shared" si="23"/>
        <v>12000</v>
      </c>
      <c r="E116" s="52">
        <v>12000</v>
      </c>
      <c r="F116" s="52"/>
      <c r="G116" s="52">
        <f>E116</f>
        <v>12000</v>
      </c>
      <c r="H116" s="145"/>
      <c r="I116" s="52">
        <f>11500+203647-203724</f>
        <v>11423</v>
      </c>
      <c r="J116" s="145"/>
      <c r="K116" s="341" t="s">
        <v>120</v>
      </c>
      <c r="L116" s="52">
        <f t="shared" si="24"/>
        <v>0</v>
      </c>
      <c r="M116" s="52">
        <f t="shared" si="25"/>
        <v>12000</v>
      </c>
      <c r="N116" s="84"/>
      <c r="O116" s="52">
        <f t="shared" si="15"/>
        <v>12000</v>
      </c>
      <c r="P116" s="52">
        <f t="shared" si="26"/>
        <v>0</v>
      </c>
      <c r="Q116" s="52">
        <f t="shared" si="27"/>
        <v>0</v>
      </c>
      <c r="R116" s="52">
        <f t="shared" si="28"/>
        <v>0</v>
      </c>
      <c r="S116" s="52">
        <f t="shared" si="29"/>
        <v>12000</v>
      </c>
      <c r="T116" s="84"/>
    </row>
    <row r="117" spans="1:20" s="158" customFormat="1" ht="21.75" customHeight="1">
      <c r="A117" s="287">
        <v>21</v>
      </c>
      <c r="B117" s="28" t="s">
        <v>83</v>
      </c>
      <c r="C117" s="126" t="s">
        <v>125</v>
      </c>
      <c r="D117" s="52">
        <f t="shared" si="23"/>
        <v>9014</v>
      </c>
      <c r="E117" s="52">
        <v>9014</v>
      </c>
      <c r="F117" s="52"/>
      <c r="G117" s="52">
        <f>E117+234656-238906</f>
        <v>4764</v>
      </c>
      <c r="H117" s="145"/>
      <c r="I117" s="52">
        <v>4500</v>
      </c>
      <c r="J117" s="145"/>
      <c r="K117" s="113" t="s">
        <v>119</v>
      </c>
      <c r="L117" s="52">
        <f t="shared" si="24"/>
        <v>0</v>
      </c>
      <c r="M117" s="52">
        <f t="shared" si="25"/>
        <v>9014</v>
      </c>
      <c r="N117" s="173"/>
      <c r="O117" s="52">
        <f t="shared" si="15"/>
        <v>9014</v>
      </c>
      <c r="P117" s="52">
        <f t="shared" si="26"/>
        <v>0</v>
      </c>
      <c r="Q117" s="52">
        <f t="shared" si="27"/>
        <v>0</v>
      </c>
      <c r="R117" s="52">
        <f t="shared" si="28"/>
        <v>0</v>
      </c>
      <c r="S117" s="52">
        <f t="shared" si="29"/>
        <v>9014</v>
      </c>
      <c r="T117" s="173"/>
    </row>
    <row r="118" spans="1:20" s="39" customFormat="1" ht="21.75" customHeight="1">
      <c r="A118" s="201"/>
      <c r="B118" s="125" t="s">
        <v>514</v>
      </c>
      <c r="C118" s="124"/>
      <c r="D118" s="55">
        <f>+D119</f>
        <v>6000</v>
      </c>
      <c r="E118" s="55">
        <f>+E119</f>
        <v>0</v>
      </c>
      <c r="F118" s="55">
        <f>+F119</f>
        <v>6000</v>
      </c>
      <c r="G118" s="55">
        <f>+G119</f>
        <v>0</v>
      </c>
      <c r="H118" s="144"/>
      <c r="I118" s="55">
        <f>+I119</f>
        <v>0</v>
      </c>
      <c r="J118" s="144"/>
      <c r="K118" s="110"/>
      <c r="L118" s="55">
        <f>+L119</f>
        <v>6000</v>
      </c>
      <c r="M118" s="55">
        <f>+M119</f>
        <v>6000</v>
      </c>
      <c r="N118" s="74"/>
      <c r="O118" s="55">
        <f t="shared" si="15"/>
        <v>0</v>
      </c>
      <c r="P118" s="55">
        <f>+P119</f>
        <v>6000</v>
      </c>
      <c r="Q118" s="55">
        <f>+Q119</f>
        <v>6000</v>
      </c>
      <c r="R118" s="55">
        <f>+R119</f>
        <v>0</v>
      </c>
      <c r="S118" s="55">
        <f>+S119</f>
        <v>6000</v>
      </c>
      <c r="T118" s="74"/>
    </row>
    <row r="119" spans="1:20" s="4" customFormat="1" ht="21.75" customHeight="1">
      <c r="A119" s="287">
        <v>22</v>
      </c>
      <c r="B119" s="77" t="s">
        <v>88</v>
      </c>
      <c r="C119" s="126" t="s">
        <v>163</v>
      </c>
      <c r="D119" s="52">
        <f>+E119+F119</f>
        <v>6000</v>
      </c>
      <c r="E119" s="52">
        <v>0</v>
      </c>
      <c r="F119" s="52">
        <v>6000</v>
      </c>
      <c r="G119" s="52">
        <f>E119</f>
        <v>0</v>
      </c>
      <c r="H119" s="145"/>
      <c r="I119" s="52"/>
      <c r="J119" s="145"/>
      <c r="K119" s="111" t="s">
        <v>119</v>
      </c>
      <c r="L119" s="52">
        <f>F119</f>
        <v>6000</v>
      </c>
      <c r="M119" s="52">
        <f>D119</f>
        <v>6000</v>
      </c>
      <c r="N119" s="79"/>
      <c r="O119" s="52">
        <f t="shared" si="15"/>
        <v>0</v>
      </c>
      <c r="P119" s="52">
        <f>+Q119+R119</f>
        <v>6000</v>
      </c>
      <c r="Q119" s="52">
        <f>IF(F119&gt;0,F119,0)</f>
        <v>6000</v>
      </c>
      <c r="R119" s="52">
        <f>IF(F119&lt;0,F119,0)</f>
        <v>0</v>
      </c>
      <c r="S119" s="52">
        <f>+O119+P119</f>
        <v>6000</v>
      </c>
      <c r="T119" s="79"/>
    </row>
    <row r="120" spans="1:20" s="39" customFormat="1" ht="21.75" customHeight="1">
      <c r="A120" s="201"/>
      <c r="B120" s="125" t="s">
        <v>518</v>
      </c>
      <c r="C120" s="124"/>
      <c r="D120" s="55">
        <f>+SUM(D121:D123)</f>
        <v>12300</v>
      </c>
      <c r="E120" s="55">
        <f>+SUM(E121:E123)</f>
        <v>12300</v>
      </c>
      <c r="F120" s="55">
        <f>+SUM(F121:F123)</f>
        <v>0</v>
      </c>
      <c r="G120" s="55">
        <f>+SUM(G121:G123)</f>
        <v>5945</v>
      </c>
      <c r="H120" s="144"/>
      <c r="I120" s="55">
        <f>+SUM(I121:I123)</f>
        <v>4300</v>
      </c>
      <c r="J120" s="144"/>
      <c r="K120" s="110"/>
      <c r="L120" s="55">
        <f>+SUM(L121:L123)</f>
        <v>0</v>
      </c>
      <c r="M120" s="55">
        <f>+SUM(M121:M123)</f>
        <v>12300</v>
      </c>
      <c r="N120" s="74"/>
      <c r="O120" s="55">
        <f t="shared" si="15"/>
        <v>12300</v>
      </c>
      <c r="P120" s="55">
        <f>+SUM(P121:P123)</f>
        <v>0</v>
      </c>
      <c r="Q120" s="55">
        <f>+SUM(Q121:Q123)</f>
        <v>0</v>
      </c>
      <c r="R120" s="55">
        <f>+SUM(R121:R123)</f>
        <v>0</v>
      </c>
      <c r="S120" s="55">
        <f>+SUM(S121:S123)</f>
        <v>12300</v>
      </c>
      <c r="T120" s="74"/>
    </row>
    <row r="121" spans="1:20" s="158" customFormat="1" ht="21.75" customHeight="1">
      <c r="A121" s="287">
        <v>23</v>
      </c>
      <c r="B121" s="28" t="s">
        <v>297</v>
      </c>
      <c r="C121" s="126" t="s">
        <v>93</v>
      </c>
      <c r="D121" s="52">
        <f>+E121+F121</f>
        <v>7700</v>
      </c>
      <c r="E121" s="52">
        <v>7700</v>
      </c>
      <c r="F121" s="52"/>
      <c r="G121" s="52">
        <f>3500-555</f>
        <v>2945</v>
      </c>
      <c r="H121" s="145"/>
      <c r="I121" s="52">
        <v>1500</v>
      </c>
      <c r="J121" s="145"/>
      <c r="K121" s="113" t="s">
        <v>119</v>
      </c>
      <c r="L121" s="52">
        <f>F121</f>
        <v>0</v>
      </c>
      <c r="M121" s="52">
        <f>D121</f>
        <v>7700</v>
      </c>
      <c r="N121" s="173"/>
      <c r="O121" s="52">
        <f t="shared" si="15"/>
        <v>7700</v>
      </c>
      <c r="P121" s="52">
        <f>+Q121+R121</f>
        <v>0</v>
      </c>
      <c r="Q121" s="52">
        <f>IF(F121&gt;0,F121,0)</f>
        <v>0</v>
      </c>
      <c r="R121" s="52">
        <f>IF(F121&lt;0,F121,0)</f>
        <v>0</v>
      </c>
      <c r="S121" s="52">
        <f>+O121+P121</f>
        <v>7700</v>
      </c>
      <c r="T121" s="173"/>
    </row>
    <row r="122" spans="1:20" s="39" customFormat="1" ht="21.75" customHeight="1">
      <c r="A122" s="287">
        <v>24</v>
      </c>
      <c r="B122" s="28" t="s">
        <v>266</v>
      </c>
      <c r="C122" s="126" t="s">
        <v>125</v>
      </c>
      <c r="D122" s="52">
        <f>+E122+F122</f>
        <v>3000</v>
      </c>
      <c r="E122" s="52">
        <v>3000</v>
      </c>
      <c r="F122" s="52"/>
      <c r="G122" s="52">
        <v>2000</v>
      </c>
      <c r="H122" s="145"/>
      <c r="I122" s="52">
        <v>2000</v>
      </c>
      <c r="J122" s="145"/>
      <c r="K122" s="113" t="s">
        <v>119</v>
      </c>
      <c r="L122" s="52">
        <f>F122</f>
        <v>0</v>
      </c>
      <c r="M122" s="52">
        <f>D122</f>
        <v>3000</v>
      </c>
      <c r="N122" s="106"/>
      <c r="O122" s="52">
        <f t="shared" si="15"/>
        <v>3000</v>
      </c>
      <c r="P122" s="52">
        <f>+Q122+R122</f>
        <v>0</v>
      </c>
      <c r="Q122" s="52">
        <f>IF(F122&gt;0,F122,0)</f>
        <v>0</v>
      </c>
      <c r="R122" s="52">
        <f>IF(F122&lt;0,F122,0)</f>
        <v>0</v>
      </c>
      <c r="S122" s="52">
        <f>+O122+P122</f>
        <v>3000</v>
      </c>
      <c r="T122" s="106"/>
    </row>
    <row r="123" spans="1:20" s="27" customFormat="1" ht="25.5" customHeight="1">
      <c r="A123" s="287">
        <v>25</v>
      </c>
      <c r="B123" s="28" t="s">
        <v>267</v>
      </c>
      <c r="C123" s="126" t="s">
        <v>125</v>
      </c>
      <c r="D123" s="52">
        <f>+E123+F123</f>
        <v>1600</v>
      </c>
      <c r="E123" s="52">
        <v>1600</v>
      </c>
      <c r="F123" s="52"/>
      <c r="G123" s="52">
        <v>1000</v>
      </c>
      <c r="H123" s="145"/>
      <c r="I123" s="52">
        <v>800</v>
      </c>
      <c r="J123" s="145"/>
      <c r="K123" s="113" t="s">
        <v>119</v>
      </c>
      <c r="L123" s="52">
        <f>F123</f>
        <v>0</v>
      </c>
      <c r="M123" s="52">
        <f>D123</f>
        <v>1600</v>
      </c>
      <c r="N123" s="86"/>
      <c r="O123" s="52">
        <f t="shared" si="15"/>
        <v>1600</v>
      </c>
      <c r="P123" s="52">
        <f>+Q123+R123</f>
        <v>0</v>
      </c>
      <c r="Q123" s="52">
        <f>IF(F123&gt;0,F123,0)</f>
        <v>0</v>
      </c>
      <c r="R123" s="52">
        <f>IF(F123&lt;0,F123,0)</f>
        <v>0</v>
      </c>
      <c r="S123" s="52">
        <f>+O123+P123</f>
        <v>1600</v>
      </c>
      <c r="T123" s="86"/>
    </row>
    <row r="124" spans="1:20" s="39" customFormat="1" ht="21.75" customHeight="1">
      <c r="A124" s="201"/>
      <c r="B124" s="125" t="s">
        <v>519</v>
      </c>
      <c r="C124" s="124"/>
      <c r="D124" s="55">
        <f>+D125</f>
        <v>2000</v>
      </c>
      <c r="E124" s="55">
        <f>+E125</f>
        <v>2000</v>
      </c>
      <c r="F124" s="55">
        <f>+F125</f>
        <v>0</v>
      </c>
      <c r="G124" s="55">
        <f>+G125</f>
        <v>2000</v>
      </c>
      <c r="H124" s="144"/>
      <c r="I124" s="55">
        <f>+I125</f>
        <v>1000</v>
      </c>
      <c r="J124" s="144"/>
      <c r="K124" s="110"/>
      <c r="L124" s="55">
        <f>+L125</f>
        <v>0</v>
      </c>
      <c r="M124" s="55">
        <f>+M125</f>
        <v>2000</v>
      </c>
      <c r="N124" s="74"/>
      <c r="O124" s="55">
        <f t="shared" si="15"/>
        <v>2000</v>
      </c>
      <c r="P124" s="55">
        <f>+P125</f>
        <v>0</v>
      </c>
      <c r="Q124" s="55">
        <f>+Q125</f>
        <v>0</v>
      </c>
      <c r="R124" s="55">
        <f>+R125</f>
        <v>0</v>
      </c>
      <c r="S124" s="55">
        <f>+S125</f>
        <v>2000</v>
      </c>
      <c r="T124" s="74"/>
    </row>
    <row r="125" spans="1:20" s="158" customFormat="1" ht="21.75" customHeight="1">
      <c r="A125" s="287">
        <v>26</v>
      </c>
      <c r="B125" s="77" t="s">
        <v>92</v>
      </c>
      <c r="C125" s="126" t="s">
        <v>124</v>
      </c>
      <c r="D125" s="52">
        <f>+E125+F125</f>
        <v>2000</v>
      </c>
      <c r="E125" s="52">
        <v>2000</v>
      </c>
      <c r="F125" s="52"/>
      <c r="G125" s="52">
        <v>2000</v>
      </c>
      <c r="H125" s="145"/>
      <c r="I125" s="52">
        <v>1000</v>
      </c>
      <c r="J125" s="145"/>
      <c r="K125" s="111" t="s">
        <v>119</v>
      </c>
      <c r="L125" s="52">
        <f>F125</f>
        <v>0</v>
      </c>
      <c r="M125" s="52">
        <f>D125</f>
        <v>2000</v>
      </c>
      <c r="N125" s="173"/>
      <c r="O125" s="52">
        <f t="shared" si="15"/>
        <v>2000</v>
      </c>
      <c r="P125" s="52">
        <f>+Q125+R125</f>
        <v>0</v>
      </c>
      <c r="Q125" s="52">
        <f>IF(F125&gt;0,F125,0)</f>
        <v>0</v>
      </c>
      <c r="R125" s="52">
        <f>IF(F125&lt;0,F125,0)</f>
        <v>0</v>
      </c>
      <c r="S125" s="52">
        <f>+O125+P125</f>
        <v>2000</v>
      </c>
      <c r="T125" s="173"/>
    </row>
    <row r="126" spans="1:20" s="39" customFormat="1" ht="21.75" customHeight="1">
      <c r="A126" s="201"/>
      <c r="B126" s="125" t="s">
        <v>520</v>
      </c>
      <c r="C126" s="124"/>
      <c r="D126" s="55">
        <f>+SUM(D127:D142)</f>
        <v>3076</v>
      </c>
      <c r="E126" s="55">
        <f>+SUM(E127:E142)</f>
        <v>421</v>
      </c>
      <c r="F126" s="55">
        <f>+SUM(F127:F142)</f>
        <v>2655</v>
      </c>
      <c r="G126" s="55">
        <f>+SUM(G127:G142)</f>
        <v>929</v>
      </c>
      <c r="H126" s="144"/>
      <c r="I126" s="55">
        <f>+SUM(I127:I142)</f>
        <v>374</v>
      </c>
      <c r="J126" s="144"/>
      <c r="K126" s="110"/>
      <c r="L126" s="55">
        <f>+SUM(L127:L142)</f>
        <v>2655</v>
      </c>
      <c r="M126" s="55">
        <f>+SUM(M127:M142)</f>
        <v>3076</v>
      </c>
      <c r="N126" s="74"/>
      <c r="O126" s="55">
        <f t="shared" si="15"/>
        <v>421</v>
      </c>
      <c r="P126" s="55">
        <f>+SUM(P127:P142)</f>
        <v>2655</v>
      </c>
      <c r="Q126" s="55">
        <f>+SUM(Q127:Q142)</f>
        <v>2655</v>
      </c>
      <c r="R126" s="55">
        <f>+SUM(R127:R142)</f>
        <v>0</v>
      </c>
      <c r="S126" s="55">
        <f>+SUM(S127:S142)</f>
        <v>3076</v>
      </c>
      <c r="T126" s="74"/>
    </row>
    <row r="127" spans="1:20" s="10" customFormat="1" ht="21.75" customHeight="1">
      <c r="A127" s="287">
        <v>27</v>
      </c>
      <c r="B127" s="128" t="s">
        <v>268</v>
      </c>
      <c r="C127" s="126" t="s">
        <v>125</v>
      </c>
      <c r="D127" s="52">
        <f aca="true" t="shared" si="30" ref="D127:D141">+E127+F127</f>
        <v>110</v>
      </c>
      <c r="E127" s="52">
        <v>110</v>
      </c>
      <c r="F127" s="52"/>
      <c r="G127" s="52">
        <v>110</v>
      </c>
      <c r="H127" s="145"/>
      <c r="I127" s="52">
        <v>110</v>
      </c>
      <c r="J127" s="145"/>
      <c r="K127" s="113"/>
      <c r="L127" s="52">
        <f aca="true" t="shared" si="31" ref="L127:L142">F127</f>
        <v>0</v>
      </c>
      <c r="M127" s="52">
        <f aca="true" t="shared" si="32" ref="M127:M142">D127</f>
        <v>110</v>
      </c>
      <c r="N127" s="58"/>
      <c r="O127" s="52">
        <f t="shared" si="15"/>
        <v>110</v>
      </c>
      <c r="P127" s="52">
        <f aca="true" t="shared" si="33" ref="P127:P141">+Q127+R127</f>
        <v>0</v>
      </c>
      <c r="Q127" s="52">
        <f aca="true" t="shared" si="34" ref="Q127:Q142">IF(F127&gt;0,F127,0)</f>
        <v>0</v>
      </c>
      <c r="R127" s="52">
        <f aca="true" t="shared" si="35" ref="R127:R142">IF(F127&lt;0,F127,0)</f>
        <v>0</v>
      </c>
      <c r="S127" s="52">
        <f aca="true" t="shared" si="36" ref="S127:S142">+O127+P127</f>
        <v>110</v>
      </c>
      <c r="T127" s="58"/>
    </row>
    <row r="128" spans="1:20" s="176" customFormat="1" ht="21.75" customHeight="1">
      <c r="A128" s="287">
        <v>28</v>
      </c>
      <c r="B128" s="128" t="s">
        <v>272</v>
      </c>
      <c r="C128" s="126" t="s">
        <v>125</v>
      </c>
      <c r="D128" s="52">
        <f t="shared" si="30"/>
        <v>84</v>
      </c>
      <c r="E128" s="52">
        <v>84</v>
      </c>
      <c r="F128" s="52"/>
      <c r="G128" s="52">
        <v>84</v>
      </c>
      <c r="H128" s="145"/>
      <c r="I128" s="52">
        <v>84</v>
      </c>
      <c r="J128" s="145"/>
      <c r="K128" s="174"/>
      <c r="L128" s="52">
        <f t="shared" si="31"/>
        <v>0</v>
      </c>
      <c r="M128" s="52">
        <f t="shared" si="32"/>
        <v>84</v>
      </c>
      <c r="N128" s="175"/>
      <c r="O128" s="52">
        <f t="shared" si="15"/>
        <v>84</v>
      </c>
      <c r="P128" s="52">
        <f t="shared" si="33"/>
        <v>0</v>
      </c>
      <c r="Q128" s="52">
        <f t="shared" si="34"/>
        <v>0</v>
      </c>
      <c r="R128" s="52">
        <f t="shared" si="35"/>
        <v>0</v>
      </c>
      <c r="S128" s="52">
        <f t="shared" si="36"/>
        <v>84</v>
      </c>
      <c r="T128" s="175"/>
    </row>
    <row r="129" spans="1:20" s="27" customFormat="1" ht="21.75" customHeight="1">
      <c r="A129" s="287">
        <v>29</v>
      </c>
      <c r="B129" s="128" t="s">
        <v>273</v>
      </c>
      <c r="C129" s="126" t="s">
        <v>125</v>
      </c>
      <c r="D129" s="52">
        <f t="shared" si="30"/>
        <v>51</v>
      </c>
      <c r="E129" s="52">
        <v>51</v>
      </c>
      <c r="F129" s="52"/>
      <c r="G129" s="52">
        <v>51</v>
      </c>
      <c r="H129" s="145"/>
      <c r="I129" s="52">
        <v>51</v>
      </c>
      <c r="J129" s="145"/>
      <c r="K129" s="113"/>
      <c r="L129" s="52">
        <f t="shared" si="31"/>
        <v>0</v>
      </c>
      <c r="M129" s="52">
        <f t="shared" si="32"/>
        <v>51</v>
      </c>
      <c r="N129" s="86"/>
      <c r="O129" s="52">
        <f t="shared" si="15"/>
        <v>51</v>
      </c>
      <c r="P129" s="52">
        <f t="shared" si="33"/>
        <v>0</v>
      </c>
      <c r="Q129" s="52">
        <f t="shared" si="34"/>
        <v>0</v>
      </c>
      <c r="R129" s="52">
        <f t="shared" si="35"/>
        <v>0</v>
      </c>
      <c r="S129" s="52">
        <f t="shared" si="36"/>
        <v>51</v>
      </c>
      <c r="T129" s="86"/>
    </row>
    <row r="130" spans="1:20" s="4" customFormat="1" ht="21.75" customHeight="1">
      <c r="A130" s="287">
        <v>30</v>
      </c>
      <c r="B130" s="128" t="s">
        <v>292</v>
      </c>
      <c r="C130" s="126" t="s">
        <v>484</v>
      </c>
      <c r="D130" s="52">
        <f t="shared" si="30"/>
        <v>35</v>
      </c>
      <c r="E130" s="52">
        <v>35</v>
      </c>
      <c r="F130" s="52"/>
      <c r="G130" s="52">
        <v>35</v>
      </c>
      <c r="H130" s="145"/>
      <c r="I130" s="52">
        <v>35</v>
      </c>
      <c r="J130" s="145"/>
      <c r="K130" s="113"/>
      <c r="L130" s="52">
        <f t="shared" si="31"/>
        <v>0</v>
      </c>
      <c r="M130" s="52">
        <f t="shared" si="32"/>
        <v>35</v>
      </c>
      <c r="N130" s="84"/>
      <c r="O130" s="52">
        <f t="shared" si="15"/>
        <v>35</v>
      </c>
      <c r="P130" s="52">
        <f t="shared" si="33"/>
        <v>0</v>
      </c>
      <c r="Q130" s="52">
        <f t="shared" si="34"/>
        <v>0</v>
      </c>
      <c r="R130" s="52">
        <f t="shared" si="35"/>
        <v>0</v>
      </c>
      <c r="S130" s="52">
        <f t="shared" si="36"/>
        <v>35</v>
      </c>
      <c r="T130" s="84"/>
    </row>
    <row r="131" spans="1:20" s="4" customFormat="1" ht="21.75" customHeight="1">
      <c r="A131" s="287">
        <v>31</v>
      </c>
      <c r="B131" s="128" t="s">
        <v>293</v>
      </c>
      <c r="C131" s="126" t="s">
        <v>484</v>
      </c>
      <c r="D131" s="52">
        <f t="shared" si="30"/>
        <v>11</v>
      </c>
      <c r="E131" s="52">
        <v>11</v>
      </c>
      <c r="F131" s="52"/>
      <c r="G131" s="52">
        <v>11</v>
      </c>
      <c r="H131" s="145"/>
      <c r="I131" s="52">
        <v>11</v>
      </c>
      <c r="J131" s="145"/>
      <c r="K131" s="113"/>
      <c r="L131" s="52">
        <f t="shared" si="31"/>
        <v>0</v>
      </c>
      <c r="M131" s="52">
        <f t="shared" si="32"/>
        <v>11</v>
      </c>
      <c r="N131" s="84"/>
      <c r="O131" s="52">
        <f t="shared" si="15"/>
        <v>11</v>
      </c>
      <c r="P131" s="52">
        <f t="shared" si="33"/>
        <v>0</v>
      </c>
      <c r="Q131" s="52">
        <f t="shared" si="34"/>
        <v>0</v>
      </c>
      <c r="R131" s="52">
        <f t="shared" si="35"/>
        <v>0</v>
      </c>
      <c r="S131" s="52">
        <f t="shared" si="36"/>
        <v>11</v>
      </c>
      <c r="T131" s="84"/>
    </row>
    <row r="132" spans="1:20" s="4" customFormat="1" ht="21.75" customHeight="1">
      <c r="A132" s="287">
        <v>32</v>
      </c>
      <c r="B132" s="128" t="s">
        <v>547</v>
      </c>
      <c r="C132" s="126" t="s">
        <v>484</v>
      </c>
      <c r="D132" s="52">
        <f t="shared" si="30"/>
        <v>56</v>
      </c>
      <c r="E132" s="52"/>
      <c r="F132" s="52">
        <v>56</v>
      </c>
      <c r="G132" s="52">
        <f>D132</f>
        <v>56</v>
      </c>
      <c r="H132" s="145"/>
      <c r="I132" s="52"/>
      <c r="J132" s="145"/>
      <c r="K132" s="113"/>
      <c r="L132" s="52">
        <f t="shared" si="31"/>
        <v>56</v>
      </c>
      <c r="M132" s="52">
        <f t="shared" si="32"/>
        <v>56</v>
      </c>
      <c r="N132" s="84"/>
      <c r="O132" s="52">
        <f t="shared" si="15"/>
        <v>0</v>
      </c>
      <c r="P132" s="52">
        <f t="shared" si="33"/>
        <v>56</v>
      </c>
      <c r="Q132" s="52">
        <f t="shared" si="34"/>
        <v>56</v>
      </c>
      <c r="R132" s="52">
        <f t="shared" si="35"/>
        <v>0</v>
      </c>
      <c r="S132" s="52">
        <f t="shared" si="36"/>
        <v>56</v>
      </c>
      <c r="T132" s="84"/>
    </row>
    <row r="133" spans="1:20" s="4" customFormat="1" ht="21.75" customHeight="1">
      <c r="A133" s="287">
        <v>33</v>
      </c>
      <c r="B133" s="128" t="s">
        <v>548</v>
      </c>
      <c r="C133" s="126" t="s">
        <v>484</v>
      </c>
      <c r="D133" s="52">
        <f t="shared" si="30"/>
        <v>77</v>
      </c>
      <c r="E133" s="52"/>
      <c r="F133" s="52">
        <v>77</v>
      </c>
      <c r="G133" s="52">
        <f>D133</f>
        <v>77</v>
      </c>
      <c r="H133" s="145"/>
      <c r="I133" s="52"/>
      <c r="J133" s="145"/>
      <c r="K133" s="113"/>
      <c r="L133" s="52">
        <f t="shared" si="31"/>
        <v>77</v>
      </c>
      <c r="M133" s="52">
        <f t="shared" si="32"/>
        <v>77</v>
      </c>
      <c r="N133" s="84"/>
      <c r="O133" s="52">
        <f t="shared" si="15"/>
        <v>0</v>
      </c>
      <c r="P133" s="52">
        <f t="shared" si="33"/>
        <v>77</v>
      </c>
      <c r="Q133" s="52">
        <f t="shared" si="34"/>
        <v>77</v>
      </c>
      <c r="R133" s="52">
        <f t="shared" si="35"/>
        <v>0</v>
      </c>
      <c r="S133" s="52">
        <f t="shared" si="36"/>
        <v>77</v>
      </c>
      <c r="T133" s="84"/>
    </row>
    <row r="134" spans="1:20" s="27" customFormat="1" ht="21.75" customHeight="1">
      <c r="A134" s="287">
        <v>34</v>
      </c>
      <c r="B134" s="128" t="s">
        <v>549</v>
      </c>
      <c r="C134" s="126" t="s">
        <v>484</v>
      </c>
      <c r="D134" s="52">
        <f t="shared" si="30"/>
        <v>24</v>
      </c>
      <c r="E134" s="52"/>
      <c r="F134" s="52">
        <v>24</v>
      </c>
      <c r="G134" s="52">
        <f>D134</f>
        <v>24</v>
      </c>
      <c r="H134" s="145"/>
      <c r="I134" s="52"/>
      <c r="J134" s="145"/>
      <c r="K134" s="113"/>
      <c r="L134" s="52">
        <f t="shared" si="31"/>
        <v>24</v>
      </c>
      <c r="M134" s="52">
        <f t="shared" si="32"/>
        <v>24</v>
      </c>
      <c r="N134" s="86"/>
      <c r="O134" s="52">
        <f t="shared" si="15"/>
        <v>0</v>
      </c>
      <c r="P134" s="52">
        <f t="shared" si="33"/>
        <v>24</v>
      </c>
      <c r="Q134" s="52">
        <f t="shared" si="34"/>
        <v>24</v>
      </c>
      <c r="R134" s="52">
        <f t="shared" si="35"/>
        <v>0</v>
      </c>
      <c r="S134" s="52">
        <f t="shared" si="36"/>
        <v>24</v>
      </c>
      <c r="T134" s="86"/>
    </row>
    <row r="135" spans="1:20" s="158" customFormat="1" ht="21.75" customHeight="1">
      <c r="A135" s="287">
        <v>35</v>
      </c>
      <c r="B135" s="227" t="s">
        <v>101</v>
      </c>
      <c r="C135" s="126" t="s">
        <v>157</v>
      </c>
      <c r="D135" s="52">
        <f t="shared" si="30"/>
        <v>55</v>
      </c>
      <c r="E135" s="52"/>
      <c r="F135" s="52">
        <v>55</v>
      </c>
      <c r="G135" s="52"/>
      <c r="H135" s="145"/>
      <c r="I135" s="52"/>
      <c r="J135" s="145"/>
      <c r="K135" s="113"/>
      <c r="L135" s="52">
        <f t="shared" si="31"/>
        <v>55</v>
      </c>
      <c r="M135" s="52">
        <f t="shared" si="32"/>
        <v>55</v>
      </c>
      <c r="N135" s="82"/>
      <c r="O135" s="52">
        <f t="shared" si="15"/>
        <v>0</v>
      </c>
      <c r="P135" s="52">
        <f t="shared" si="33"/>
        <v>55</v>
      </c>
      <c r="Q135" s="52">
        <f t="shared" si="34"/>
        <v>55</v>
      </c>
      <c r="R135" s="52">
        <f t="shared" si="35"/>
        <v>0</v>
      </c>
      <c r="S135" s="52">
        <f t="shared" si="36"/>
        <v>55</v>
      </c>
      <c r="T135" s="82"/>
    </row>
    <row r="136" spans="1:20" s="158" customFormat="1" ht="21.75" customHeight="1">
      <c r="A136" s="287">
        <v>36</v>
      </c>
      <c r="B136" s="128" t="s">
        <v>298</v>
      </c>
      <c r="C136" s="126" t="s">
        <v>109</v>
      </c>
      <c r="D136" s="52">
        <f t="shared" si="30"/>
        <v>24</v>
      </c>
      <c r="E136" s="52">
        <v>24</v>
      </c>
      <c r="F136" s="52"/>
      <c r="G136" s="52">
        <v>24</v>
      </c>
      <c r="H136" s="145"/>
      <c r="I136" s="52">
        <v>24</v>
      </c>
      <c r="J136" s="145"/>
      <c r="K136" s="113"/>
      <c r="L136" s="52">
        <f t="shared" si="31"/>
        <v>0</v>
      </c>
      <c r="M136" s="52">
        <f t="shared" si="32"/>
        <v>24</v>
      </c>
      <c r="N136" s="82"/>
      <c r="O136" s="52">
        <f t="shared" si="15"/>
        <v>24</v>
      </c>
      <c r="P136" s="52">
        <f t="shared" si="33"/>
        <v>0</v>
      </c>
      <c r="Q136" s="52">
        <f t="shared" si="34"/>
        <v>0</v>
      </c>
      <c r="R136" s="52">
        <f t="shared" si="35"/>
        <v>0</v>
      </c>
      <c r="S136" s="52">
        <f t="shared" si="36"/>
        <v>24</v>
      </c>
      <c r="T136" s="82"/>
    </row>
    <row r="137" spans="1:20" s="158" customFormat="1" ht="21.75" customHeight="1">
      <c r="A137" s="287">
        <v>37</v>
      </c>
      <c r="B137" s="128" t="s">
        <v>299</v>
      </c>
      <c r="C137" s="126" t="s">
        <v>109</v>
      </c>
      <c r="D137" s="52">
        <f t="shared" si="30"/>
        <v>40</v>
      </c>
      <c r="E137" s="52">
        <v>40</v>
      </c>
      <c r="F137" s="52"/>
      <c r="G137" s="52">
        <v>40</v>
      </c>
      <c r="H137" s="145"/>
      <c r="I137" s="52">
        <v>40</v>
      </c>
      <c r="J137" s="145"/>
      <c r="K137" s="113"/>
      <c r="L137" s="52">
        <f t="shared" si="31"/>
        <v>0</v>
      </c>
      <c r="M137" s="52">
        <f t="shared" si="32"/>
        <v>40</v>
      </c>
      <c r="N137" s="82"/>
      <c r="O137" s="52">
        <f t="shared" si="15"/>
        <v>40</v>
      </c>
      <c r="P137" s="52">
        <f t="shared" si="33"/>
        <v>0</v>
      </c>
      <c r="Q137" s="52">
        <f t="shared" si="34"/>
        <v>0</v>
      </c>
      <c r="R137" s="52">
        <f t="shared" si="35"/>
        <v>0</v>
      </c>
      <c r="S137" s="52">
        <f t="shared" si="36"/>
        <v>40</v>
      </c>
      <c r="T137" s="82"/>
    </row>
    <row r="138" spans="1:20" s="158" customFormat="1" ht="21.75" customHeight="1">
      <c r="A138" s="287">
        <v>38</v>
      </c>
      <c r="B138" s="128" t="s">
        <v>300</v>
      </c>
      <c r="C138" s="126" t="s">
        <v>109</v>
      </c>
      <c r="D138" s="52">
        <f t="shared" si="30"/>
        <v>19</v>
      </c>
      <c r="E138" s="52">
        <v>19</v>
      </c>
      <c r="F138" s="52"/>
      <c r="G138" s="52">
        <v>19</v>
      </c>
      <c r="H138" s="145"/>
      <c r="I138" s="52">
        <v>19</v>
      </c>
      <c r="J138" s="145"/>
      <c r="K138" s="113"/>
      <c r="L138" s="52">
        <f t="shared" si="31"/>
        <v>0</v>
      </c>
      <c r="M138" s="52">
        <f t="shared" si="32"/>
        <v>19</v>
      </c>
      <c r="N138" s="82"/>
      <c r="O138" s="52">
        <f aca="true" t="shared" si="37" ref="O138:O167">E138</f>
        <v>19</v>
      </c>
      <c r="P138" s="52">
        <f t="shared" si="33"/>
        <v>0</v>
      </c>
      <c r="Q138" s="52">
        <f t="shared" si="34"/>
        <v>0</v>
      </c>
      <c r="R138" s="52">
        <f t="shared" si="35"/>
        <v>0</v>
      </c>
      <c r="S138" s="52">
        <f t="shared" si="36"/>
        <v>19</v>
      </c>
      <c r="T138" s="82"/>
    </row>
    <row r="139" spans="1:20" s="158" customFormat="1" ht="21.75" customHeight="1">
      <c r="A139" s="287">
        <v>39</v>
      </c>
      <c r="B139" s="128" t="s">
        <v>301</v>
      </c>
      <c r="C139" s="126" t="s">
        <v>109</v>
      </c>
      <c r="D139" s="52">
        <f t="shared" si="30"/>
        <v>47</v>
      </c>
      <c r="E139" s="52">
        <v>47</v>
      </c>
      <c r="F139" s="52"/>
      <c r="G139" s="52">
        <v>0</v>
      </c>
      <c r="H139" s="145"/>
      <c r="I139" s="52">
        <v>0</v>
      </c>
      <c r="J139" s="145"/>
      <c r="K139" s="111"/>
      <c r="L139" s="52">
        <f t="shared" si="31"/>
        <v>0</v>
      </c>
      <c r="M139" s="52">
        <f t="shared" si="32"/>
        <v>47</v>
      </c>
      <c r="N139" s="82"/>
      <c r="O139" s="52">
        <f t="shared" si="37"/>
        <v>47</v>
      </c>
      <c r="P139" s="52">
        <f t="shared" si="33"/>
        <v>0</v>
      </c>
      <c r="Q139" s="52">
        <f t="shared" si="34"/>
        <v>0</v>
      </c>
      <c r="R139" s="52">
        <f t="shared" si="35"/>
        <v>0</v>
      </c>
      <c r="S139" s="52">
        <f t="shared" si="36"/>
        <v>47</v>
      </c>
      <c r="T139" s="82"/>
    </row>
    <row r="140" spans="1:20" s="158" customFormat="1" ht="21.75" customHeight="1">
      <c r="A140" s="287">
        <v>40</v>
      </c>
      <c r="B140" s="128" t="s">
        <v>545</v>
      </c>
      <c r="C140" s="126" t="s">
        <v>107</v>
      </c>
      <c r="D140" s="52">
        <f t="shared" si="30"/>
        <v>337</v>
      </c>
      <c r="E140" s="52"/>
      <c r="F140" s="52">
        <v>337</v>
      </c>
      <c r="G140" s="52">
        <v>337</v>
      </c>
      <c r="H140" s="145"/>
      <c r="I140" s="52"/>
      <c r="J140" s="145"/>
      <c r="K140" s="111"/>
      <c r="L140" s="52">
        <f t="shared" si="31"/>
        <v>337</v>
      </c>
      <c r="M140" s="52">
        <f t="shared" si="32"/>
        <v>337</v>
      </c>
      <c r="N140" s="82"/>
      <c r="O140" s="52">
        <f t="shared" si="37"/>
        <v>0</v>
      </c>
      <c r="P140" s="52">
        <f t="shared" si="33"/>
        <v>337</v>
      </c>
      <c r="Q140" s="52">
        <f t="shared" si="34"/>
        <v>337</v>
      </c>
      <c r="R140" s="52">
        <f t="shared" si="35"/>
        <v>0</v>
      </c>
      <c r="S140" s="52">
        <f t="shared" si="36"/>
        <v>337</v>
      </c>
      <c r="T140" s="82"/>
    </row>
    <row r="141" spans="1:20" s="158" customFormat="1" ht="21.75" customHeight="1">
      <c r="A141" s="287">
        <v>41</v>
      </c>
      <c r="B141" s="128" t="s">
        <v>546</v>
      </c>
      <c r="C141" s="126" t="s">
        <v>107</v>
      </c>
      <c r="D141" s="52">
        <f t="shared" si="30"/>
        <v>61</v>
      </c>
      <c r="E141" s="52"/>
      <c r="F141" s="52">
        <v>61</v>
      </c>
      <c r="G141" s="52">
        <v>61</v>
      </c>
      <c r="H141" s="145"/>
      <c r="I141" s="52"/>
      <c r="J141" s="145"/>
      <c r="K141" s="111"/>
      <c r="L141" s="52">
        <f t="shared" si="31"/>
        <v>61</v>
      </c>
      <c r="M141" s="52">
        <f t="shared" si="32"/>
        <v>61</v>
      </c>
      <c r="N141" s="82"/>
      <c r="O141" s="52">
        <f t="shared" si="37"/>
        <v>0</v>
      </c>
      <c r="P141" s="52">
        <f t="shared" si="33"/>
        <v>61</v>
      </c>
      <c r="Q141" s="52">
        <f t="shared" si="34"/>
        <v>61</v>
      </c>
      <c r="R141" s="52">
        <f t="shared" si="35"/>
        <v>0</v>
      </c>
      <c r="S141" s="52">
        <f t="shared" si="36"/>
        <v>61</v>
      </c>
      <c r="T141" s="82"/>
    </row>
    <row r="142" spans="1:20" s="352" customFormat="1" ht="31.5" customHeight="1">
      <c r="A142" s="380"/>
      <c r="B142" s="125" t="s">
        <v>523</v>
      </c>
      <c r="C142" s="348"/>
      <c r="D142" s="349">
        <f>+F142+E142</f>
        <v>2045</v>
      </c>
      <c r="E142" s="349">
        <v>0</v>
      </c>
      <c r="F142" s="349">
        <v>2045</v>
      </c>
      <c r="G142" s="349"/>
      <c r="H142" s="350"/>
      <c r="I142" s="349"/>
      <c r="J142" s="350"/>
      <c r="K142" s="350"/>
      <c r="L142" s="349">
        <f t="shared" si="31"/>
        <v>2045</v>
      </c>
      <c r="M142" s="349">
        <f t="shared" si="32"/>
        <v>2045</v>
      </c>
      <c r="N142" s="351" t="s">
        <v>675</v>
      </c>
      <c r="O142" s="55">
        <f t="shared" si="37"/>
        <v>0</v>
      </c>
      <c r="P142" s="55">
        <f>+R142+Q142</f>
        <v>2045</v>
      </c>
      <c r="Q142" s="52">
        <f t="shared" si="34"/>
        <v>2045</v>
      </c>
      <c r="R142" s="52">
        <f t="shared" si="35"/>
        <v>0</v>
      </c>
      <c r="S142" s="52">
        <f t="shared" si="36"/>
        <v>2045</v>
      </c>
      <c r="T142" s="351"/>
    </row>
    <row r="143" spans="1:20" s="39" customFormat="1" ht="21.75" customHeight="1">
      <c r="A143" s="201"/>
      <c r="B143" s="125" t="s">
        <v>521</v>
      </c>
      <c r="C143" s="124"/>
      <c r="D143" s="55">
        <f>+SUM(D144:D155)</f>
        <v>8500</v>
      </c>
      <c r="E143" s="55">
        <f>+SUM(E144:E155)</f>
        <v>8500</v>
      </c>
      <c r="F143" s="55">
        <f>+SUM(F144:F155)</f>
        <v>0</v>
      </c>
      <c r="G143" s="55">
        <f>+SUM(G144:G155)</f>
        <v>6620</v>
      </c>
      <c r="H143" s="144"/>
      <c r="I143" s="55">
        <f>+SUM(I144:I155)</f>
        <v>6335</v>
      </c>
      <c r="J143" s="144"/>
      <c r="K143" s="110"/>
      <c r="L143" s="55">
        <f>+SUM(L144:L155)</f>
        <v>0</v>
      </c>
      <c r="M143" s="55">
        <f>+SUM(M144:M155)</f>
        <v>8500</v>
      </c>
      <c r="N143" s="74"/>
      <c r="O143" s="55">
        <f t="shared" si="37"/>
        <v>8500</v>
      </c>
      <c r="P143" s="55">
        <f>+SUM(P144:P155)</f>
        <v>0</v>
      </c>
      <c r="Q143" s="55">
        <f>+SUM(Q144:Q155)</f>
        <v>0</v>
      </c>
      <c r="R143" s="55">
        <f>+SUM(R144:R155)</f>
        <v>0</v>
      </c>
      <c r="S143" s="55">
        <f>+SUM(S144:S155)</f>
        <v>8500</v>
      </c>
      <c r="T143" s="74"/>
    </row>
    <row r="144" spans="1:20" s="27" customFormat="1" ht="21.75" customHeight="1">
      <c r="A144" s="287">
        <v>41</v>
      </c>
      <c r="B144" s="28" t="s">
        <v>278</v>
      </c>
      <c r="C144" s="126" t="s">
        <v>484</v>
      </c>
      <c r="D144" s="52">
        <f aca="true" t="shared" si="38" ref="D144:D155">+E144+F144</f>
        <v>870</v>
      </c>
      <c r="E144" s="52">
        <v>870</v>
      </c>
      <c r="F144" s="52"/>
      <c r="G144" s="52"/>
      <c r="H144" s="145"/>
      <c r="I144" s="52">
        <v>0</v>
      </c>
      <c r="J144" s="145"/>
      <c r="K144" s="177"/>
      <c r="L144" s="52">
        <f aca="true" t="shared" si="39" ref="L144:L155">F144</f>
        <v>0</v>
      </c>
      <c r="M144" s="52">
        <f aca="true" t="shared" si="40" ref="M144:M155">D144</f>
        <v>870</v>
      </c>
      <c r="N144" s="86"/>
      <c r="O144" s="52">
        <f t="shared" si="37"/>
        <v>870</v>
      </c>
      <c r="P144" s="52">
        <f aca="true" t="shared" si="41" ref="P144:P155">+Q144+R144</f>
        <v>0</v>
      </c>
      <c r="Q144" s="52">
        <f aca="true" t="shared" si="42" ref="Q144:Q155">IF(F144&gt;0,F144,0)</f>
        <v>0</v>
      </c>
      <c r="R144" s="52">
        <f aca="true" t="shared" si="43" ref="R144:R155">IF(F144&lt;0,F144,0)</f>
        <v>0</v>
      </c>
      <c r="S144" s="52">
        <f aca="true" t="shared" si="44" ref="S144:S155">+O144+P144</f>
        <v>870</v>
      </c>
      <c r="T144" s="86"/>
    </row>
    <row r="145" spans="1:20" s="27" customFormat="1" ht="25.5" customHeight="1">
      <c r="A145" s="287">
        <v>42</v>
      </c>
      <c r="B145" s="28" t="s">
        <v>279</v>
      </c>
      <c r="C145" s="126" t="s">
        <v>484</v>
      </c>
      <c r="D145" s="52">
        <f t="shared" si="38"/>
        <v>705</v>
      </c>
      <c r="E145" s="52">
        <v>705</v>
      </c>
      <c r="F145" s="52"/>
      <c r="G145" s="52">
        <v>705</v>
      </c>
      <c r="H145" s="145"/>
      <c r="I145" s="52">
        <v>650</v>
      </c>
      <c r="J145" s="145"/>
      <c r="K145" s="341" t="s">
        <v>120</v>
      </c>
      <c r="L145" s="52">
        <f t="shared" si="39"/>
        <v>0</v>
      </c>
      <c r="M145" s="52">
        <f t="shared" si="40"/>
        <v>705</v>
      </c>
      <c r="N145" s="86"/>
      <c r="O145" s="52">
        <f t="shared" si="37"/>
        <v>705</v>
      </c>
      <c r="P145" s="52">
        <f t="shared" si="41"/>
        <v>0</v>
      </c>
      <c r="Q145" s="52">
        <f t="shared" si="42"/>
        <v>0</v>
      </c>
      <c r="R145" s="52">
        <f t="shared" si="43"/>
        <v>0</v>
      </c>
      <c r="S145" s="52">
        <f t="shared" si="44"/>
        <v>705</v>
      </c>
      <c r="T145" s="86"/>
    </row>
    <row r="146" spans="1:20" s="27" customFormat="1" ht="21.75" customHeight="1">
      <c r="A146" s="287">
        <v>43</v>
      </c>
      <c r="B146" s="28" t="s">
        <v>280</v>
      </c>
      <c r="C146" s="126" t="s">
        <v>484</v>
      </c>
      <c r="D146" s="52">
        <f t="shared" si="38"/>
        <v>647</v>
      </c>
      <c r="E146" s="52">
        <v>647</v>
      </c>
      <c r="F146" s="52"/>
      <c r="G146" s="52">
        <v>647</v>
      </c>
      <c r="H146" s="145"/>
      <c r="I146" s="52">
        <v>600</v>
      </c>
      <c r="J146" s="145"/>
      <c r="K146" s="341" t="s">
        <v>120</v>
      </c>
      <c r="L146" s="52">
        <f t="shared" si="39"/>
        <v>0</v>
      </c>
      <c r="M146" s="52">
        <f t="shared" si="40"/>
        <v>647</v>
      </c>
      <c r="N146" s="86"/>
      <c r="O146" s="52">
        <f t="shared" si="37"/>
        <v>647</v>
      </c>
      <c r="P146" s="52">
        <f t="shared" si="41"/>
        <v>0</v>
      </c>
      <c r="Q146" s="52">
        <f t="shared" si="42"/>
        <v>0</v>
      </c>
      <c r="R146" s="52">
        <f t="shared" si="43"/>
        <v>0</v>
      </c>
      <c r="S146" s="52">
        <f t="shared" si="44"/>
        <v>647</v>
      </c>
      <c r="T146" s="86"/>
    </row>
    <row r="147" spans="1:20" s="27" customFormat="1" ht="21.75" customHeight="1">
      <c r="A147" s="287">
        <v>44</v>
      </c>
      <c r="B147" s="28" t="s">
        <v>281</v>
      </c>
      <c r="C147" s="126" t="s">
        <v>484</v>
      </c>
      <c r="D147" s="52">
        <f t="shared" si="38"/>
        <v>368</v>
      </c>
      <c r="E147" s="52">
        <v>368</v>
      </c>
      <c r="F147" s="52"/>
      <c r="G147" s="52">
        <v>368</v>
      </c>
      <c r="H147" s="145"/>
      <c r="I147" s="52">
        <v>360</v>
      </c>
      <c r="J147" s="145"/>
      <c r="K147" s="341" t="s">
        <v>120</v>
      </c>
      <c r="L147" s="52">
        <f t="shared" si="39"/>
        <v>0</v>
      </c>
      <c r="M147" s="52">
        <f t="shared" si="40"/>
        <v>368</v>
      </c>
      <c r="N147" s="86"/>
      <c r="O147" s="52">
        <f t="shared" si="37"/>
        <v>368</v>
      </c>
      <c r="P147" s="52">
        <f t="shared" si="41"/>
        <v>0</v>
      </c>
      <c r="Q147" s="52">
        <f t="shared" si="42"/>
        <v>0</v>
      </c>
      <c r="R147" s="52">
        <f t="shared" si="43"/>
        <v>0</v>
      </c>
      <c r="S147" s="52">
        <f t="shared" si="44"/>
        <v>368</v>
      </c>
      <c r="T147" s="86"/>
    </row>
    <row r="148" spans="1:20" s="27" customFormat="1" ht="25.5" customHeight="1">
      <c r="A148" s="287">
        <v>45</v>
      </c>
      <c r="B148" s="28" t="s">
        <v>282</v>
      </c>
      <c r="C148" s="126" t="s">
        <v>484</v>
      </c>
      <c r="D148" s="52">
        <f t="shared" si="38"/>
        <v>920</v>
      </c>
      <c r="E148" s="52">
        <v>920</v>
      </c>
      <c r="F148" s="52"/>
      <c r="G148" s="52">
        <v>500</v>
      </c>
      <c r="H148" s="145"/>
      <c r="I148" s="52">
        <v>500</v>
      </c>
      <c r="J148" s="145"/>
      <c r="K148" s="113" t="s">
        <v>119</v>
      </c>
      <c r="L148" s="52">
        <f t="shared" si="39"/>
        <v>0</v>
      </c>
      <c r="M148" s="52">
        <f t="shared" si="40"/>
        <v>920</v>
      </c>
      <c r="N148" s="86"/>
      <c r="O148" s="52">
        <f t="shared" si="37"/>
        <v>920</v>
      </c>
      <c r="P148" s="52">
        <f t="shared" si="41"/>
        <v>0</v>
      </c>
      <c r="Q148" s="52">
        <f t="shared" si="42"/>
        <v>0</v>
      </c>
      <c r="R148" s="52">
        <f t="shared" si="43"/>
        <v>0</v>
      </c>
      <c r="S148" s="52">
        <f t="shared" si="44"/>
        <v>920</v>
      </c>
      <c r="T148" s="86"/>
    </row>
    <row r="149" spans="1:20" s="27" customFormat="1" ht="21.75" customHeight="1">
      <c r="A149" s="287">
        <v>46</v>
      </c>
      <c r="B149" s="28" t="s">
        <v>283</v>
      </c>
      <c r="C149" s="126" t="s">
        <v>484</v>
      </c>
      <c r="D149" s="52">
        <f t="shared" si="38"/>
        <v>530</v>
      </c>
      <c r="E149" s="52">
        <v>530</v>
      </c>
      <c r="F149" s="52"/>
      <c r="G149" s="52">
        <v>530</v>
      </c>
      <c r="H149" s="145"/>
      <c r="I149" s="52">
        <v>500</v>
      </c>
      <c r="J149" s="145"/>
      <c r="K149" s="341" t="s">
        <v>120</v>
      </c>
      <c r="L149" s="52">
        <f t="shared" si="39"/>
        <v>0</v>
      </c>
      <c r="M149" s="52">
        <f t="shared" si="40"/>
        <v>530</v>
      </c>
      <c r="N149" s="86"/>
      <c r="O149" s="52">
        <f t="shared" si="37"/>
        <v>530</v>
      </c>
      <c r="P149" s="52">
        <f t="shared" si="41"/>
        <v>0</v>
      </c>
      <c r="Q149" s="52">
        <f t="shared" si="42"/>
        <v>0</v>
      </c>
      <c r="R149" s="52">
        <f t="shared" si="43"/>
        <v>0</v>
      </c>
      <c r="S149" s="52">
        <f t="shared" si="44"/>
        <v>530</v>
      </c>
      <c r="T149" s="86"/>
    </row>
    <row r="150" spans="1:20" s="27" customFormat="1" ht="21.75" customHeight="1">
      <c r="A150" s="287">
        <v>47</v>
      </c>
      <c r="B150" s="28" t="s">
        <v>284</v>
      </c>
      <c r="C150" s="126" t="s">
        <v>484</v>
      </c>
      <c r="D150" s="52">
        <f t="shared" si="38"/>
        <v>735</v>
      </c>
      <c r="E150" s="52">
        <v>735</v>
      </c>
      <c r="F150" s="52"/>
      <c r="G150" s="52">
        <v>735</v>
      </c>
      <c r="H150" s="145"/>
      <c r="I150" s="52">
        <v>735</v>
      </c>
      <c r="J150" s="145"/>
      <c r="K150" s="341" t="s">
        <v>120</v>
      </c>
      <c r="L150" s="52">
        <f t="shared" si="39"/>
        <v>0</v>
      </c>
      <c r="M150" s="52">
        <f t="shared" si="40"/>
        <v>735</v>
      </c>
      <c r="N150" s="86"/>
      <c r="O150" s="52">
        <f t="shared" si="37"/>
        <v>735</v>
      </c>
      <c r="P150" s="52">
        <f t="shared" si="41"/>
        <v>0</v>
      </c>
      <c r="Q150" s="52">
        <f t="shared" si="42"/>
        <v>0</v>
      </c>
      <c r="R150" s="52">
        <f t="shared" si="43"/>
        <v>0</v>
      </c>
      <c r="S150" s="52">
        <f t="shared" si="44"/>
        <v>735</v>
      </c>
      <c r="T150" s="86"/>
    </row>
    <row r="151" spans="1:20" s="27" customFormat="1" ht="21.75" customHeight="1">
      <c r="A151" s="287">
        <v>48</v>
      </c>
      <c r="B151" s="28" t="s">
        <v>285</v>
      </c>
      <c r="C151" s="126" t="s">
        <v>484</v>
      </c>
      <c r="D151" s="52">
        <f t="shared" si="38"/>
        <v>690</v>
      </c>
      <c r="E151" s="52">
        <v>690</v>
      </c>
      <c r="F151" s="52"/>
      <c r="G151" s="52">
        <v>690</v>
      </c>
      <c r="H151" s="145"/>
      <c r="I151" s="52">
        <v>690</v>
      </c>
      <c r="J151" s="145"/>
      <c r="K151" s="341" t="s">
        <v>120</v>
      </c>
      <c r="L151" s="52">
        <f t="shared" si="39"/>
        <v>0</v>
      </c>
      <c r="M151" s="52">
        <f t="shared" si="40"/>
        <v>690</v>
      </c>
      <c r="N151" s="86"/>
      <c r="O151" s="52">
        <f t="shared" si="37"/>
        <v>690</v>
      </c>
      <c r="P151" s="52">
        <f t="shared" si="41"/>
        <v>0</v>
      </c>
      <c r="Q151" s="52">
        <f t="shared" si="42"/>
        <v>0</v>
      </c>
      <c r="R151" s="52">
        <f t="shared" si="43"/>
        <v>0</v>
      </c>
      <c r="S151" s="52">
        <f t="shared" si="44"/>
        <v>690</v>
      </c>
      <c r="T151" s="86"/>
    </row>
    <row r="152" spans="1:20" s="27" customFormat="1" ht="21.75" customHeight="1">
      <c r="A152" s="287">
        <v>49</v>
      </c>
      <c r="B152" s="28" t="s">
        <v>286</v>
      </c>
      <c r="C152" s="126" t="s">
        <v>484</v>
      </c>
      <c r="D152" s="52">
        <f t="shared" si="38"/>
        <v>760</v>
      </c>
      <c r="E152" s="52">
        <v>760</v>
      </c>
      <c r="F152" s="52"/>
      <c r="G152" s="52">
        <v>760</v>
      </c>
      <c r="H152" s="145"/>
      <c r="I152" s="52">
        <v>700</v>
      </c>
      <c r="J152" s="145"/>
      <c r="K152" s="341" t="s">
        <v>120</v>
      </c>
      <c r="L152" s="52">
        <f t="shared" si="39"/>
        <v>0</v>
      </c>
      <c r="M152" s="52">
        <f t="shared" si="40"/>
        <v>760</v>
      </c>
      <c r="N152" s="86"/>
      <c r="O152" s="52">
        <f t="shared" si="37"/>
        <v>760</v>
      </c>
      <c r="P152" s="52">
        <f t="shared" si="41"/>
        <v>0</v>
      </c>
      <c r="Q152" s="52">
        <f t="shared" si="42"/>
        <v>0</v>
      </c>
      <c r="R152" s="52">
        <f t="shared" si="43"/>
        <v>0</v>
      </c>
      <c r="S152" s="52">
        <f t="shared" si="44"/>
        <v>760</v>
      </c>
      <c r="T152" s="86"/>
    </row>
    <row r="153" spans="1:20" s="27" customFormat="1" ht="21.75" customHeight="1">
      <c r="A153" s="287">
        <v>50</v>
      </c>
      <c r="B153" s="28" t="s">
        <v>287</v>
      </c>
      <c r="C153" s="126" t="s">
        <v>484</v>
      </c>
      <c r="D153" s="52">
        <f t="shared" si="38"/>
        <v>430</v>
      </c>
      <c r="E153" s="52">
        <v>430</v>
      </c>
      <c r="F153" s="52"/>
      <c r="G153" s="52">
        <v>430</v>
      </c>
      <c r="H153" s="145"/>
      <c r="I153" s="52">
        <v>400</v>
      </c>
      <c r="J153" s="145"/>
      <c r="K153" s="341" t="s">
        <v>120</v>
      </c>
      <c r="L153" s="52">
        <f t="shared" si="39"/>
        <v>0</v>
      </c>
      <c r="M153" s="52">
        <f t="shared" si="40"/>
        <v>430</v>
      </c>
      <c r="N153" s="86"/>
      <c r="O153" s="52">
        <f t="shared" si="37"/>
        <v>430</v>
      </c>
      <c r="P153" s="52">
        <f t="shared" si="41"/>
        <v>0</v>
      </c>
      <c r="Q153" s="52">
        <f t="shared" si="42"/>
        <v>0</v>
      </c>
      <c r="R153" s="52">
        <f t="shared" si="43"/>
        <v>0</v>
      </c>
      <c r="S153" s="52">
        <f t="shared" si="44"/>
        <v>430</v>
      </c>
      <c r="T153" s="86"/>
    </row>
    <row r="154" spans="1:20" s="27" customFormat="1" ht="21.75" customHeight="1">
      <c r="A154" s="287">
        <v>51</v>
      </c>
      <c r="B154" s="28" t="s">
        <v>288</v>
      </c>
      <c r="C154" s="126" t="s">
        <v>484</v>
      </c>
      <c r="D154" s="52">
        <f t="shared" si="38"/>
        <v>755</v>
      </c>
      <c r="E154" s="52">
        <v>755</v>
      </c>
      <c r="F154" s="52"/>
      <c r="G154" s="52">
        <v>755</v>
      </c>
      <c r="H154" s="145"/>
      <c r="I154" s="52">
        <v>700</v>
      </c>
      <c r="J154" s="145"/>
      <c r="K154" s="341" t="s">
        <v>120</v>
      </c>
      <c r="L154" s="52">
        <f t="shared" si="39"/>
        <v>0</v>
      </c>
      <c r="M154" s="52">
        <f t="shared" si="40"/>
        <v>755</v>
      </c>
      <c r="N154" s="86"/>
      <c r="O154" s="52">
        <f t="shared" si="37"/>
        <v>755</v>
      </c>
      <c r="P154" s="52">
        <f t="shared" si="41"/>
        <v>0</v>
      </c>
      <c r="Q154" s="52">
        <f t="shared" si="42"/>
        <v>0</v>
      </c>
      <c r="R154" s="52">
        <f t="shared" si="43"/>
        <v>0</v>
      </c>
      <c r="S154" s="52">
        <f t="shared" si="44"/>
        <v>755</v>
      </c>
      <c r="T154" s="86"/>
    </row>
    <row r="155" spans="1:20" s="27" customFormat="1" ht="25.5" customHeight="1">
      <c r="A155" s="287">
        <v>52</v>
      </c>
      <c r="B155" s="28" t="s">
        <v>289</v>
      </c>
      <c r="C155" s="126" t="s">
        <v>484</v>
      </c>
      <c r="D155" s="52">
        <f t="shared" si="38"/>
        <v>1090</v>
      </c>
      <c r="E155" s="52">
        <v>1090</v>
      </c>
      <c r="F155" s="52"/>
      <c r="G155" s="52">
        <v>500</v>
      </c>
      <c r="H155" s="145"/>
      <c r="I155" s="52">
        <v>500</v>
      </c>
      <c r="J155" s="145"/>
      <c r="K155" s="113" t="s">
        <v>119</v>
      </c>
      <c r="L155" s="52">
        <f t="shared" si="39"/>
        <v>0</v>
      </c>
      <c r="M155" s="52">
        <f t="shared" si="40"/>
        <v>1090</v>
      </c>
      <c r="N155" s="86"/>
      <c r="O155" s="52">
        <f t="shared" si="37"/>
        <v>1090</v>
      </c>
      <c r="P155" s="52">
        <f t="shared" si="41"/>
        <v>0</v>
      </c>
      <c r="Q155" s="52">
        <f t="shared" si="42"/>
        <v>0</v>
      </c>
      <c r="R155" s="52">
        <f t="shared" si="43"/>
        <v>0</v>
      </c>
      <c r="S155" s="52">
        <f t="shared" si="44"/>
        <v>1090</v>
      </c>
      <c r="T155" s="86"/>
    </row>
    <row r="156" spans="1:20" s="39" customFormat="1" ht="21.75" customHeight="1">
      <c r="A156" s="201"/>
      <c r="B156" s="125" t="s">
        <v>522</v>
      </c>
      <c r="C156" s="124"/>
      <c r="D156" s="55">
        <f>+SUM(D157:D160)</f>
        <v>400</v>
      </c>
      <c r="E156" s="55">
        <f>+SUM(E157:E160)</f>
        <v>400</v>
      </c>
      <c r="F156" s="55">
        <f>+SUM(F157:F160)</f>
        <v>0</v>
      </c>
      <c r="G156" s="55">
        <f>+SUM(G157:G160)</f>
        <v>0</v>
      </c>
      <c r="H156" s="144"/>
      <c r="I156" s="55">
        <f>+SUM(I157:I160)</f>
        <v>0</v>
      </c>
      <c r="J156" s="144"/>
      <c r="K156" s="110"/>
      <c r="L156" s="55">
        <f>+SUM(L157:L160)</f>
        <v>0</v>
      </c>
      <c r="M156" s="55">
        <f>+SUM(M157:M160)</f>
        <v>400</v>
      </c>
      <c r="N156" s="74"/>
      <c r="O156" s="55">
        <f t="shared" si="37"/>
        <v>400</v>
      </c>
      <c r="P156" s="55">
        <f>+SUM(P157:P160)</f>
        <v>0</v>
      </c>
      <c r="Q156" s="55">
        <f>+SUM(Q157:Q160)</f>
        <v>0</v>
      </c>
      <c r="R156" s="55">
        <f>+SUM(R157:R160)</f>
        <v>0</v>
      </c>
      <c r="S156" s="55">
        <f>+SUM(S157:S160)</f>
        <v>400</v>
      </c>
      <c r="T156" s="74"/>
    </row>
    <row r="157" spans="1:20" s="27" customFormat="1" ht="21.75" customHeight="1">
      <c r="A157" s="287">
        <v>53</v>
      </c>
      <c r="B157" s="28" t="s">
        <v>290</v>
      </c>
      <c r="C157" s="126" t="s">
        <v>484</v>
      </c>
      <c r="D157" s="52">
        <f>+E157+F157</f>
        <v>100</v>
      </c>
      <c r="E157" s="52">
        <v>100</v>
      </c>
      <c r="F157" s="52"/>
      <c r="G157" s="52">
        <v>0</v>
      </c>
      <c r="H157" s="145"/>
      <c r="I157" s="52">
        <v>0</v>
      </c>
      <c r="J157" s="145"/>
      <c r="K157" s="177"/>
      <c r="L157" s="52">
        <f>F157</f>
        <v>0</v>
      </c>
      <c r="M157" s="52">
        <f>D157</f>
        <v>100</v>
      </c>
      <c r="N157" s="86"/>
      <c r="O157" s="52">
        <f t="shared" si="37"/>
        <v>100</v>
      </c>
      <c r="P157" s="52">
        <f>+Q157+R157</f>
        <v>0</v>
      </c>
      <c r="Q157" s="52">
        <f>IF(F157&gt;0,F157,0)</f>
        <v>0</v>
      </c>
      <c r="R157" s="52">
        <f>IF(F157&lt;0,F157,0)</f>
        <v>0</v>
      </c>
      <c r="S157" s="52">
        <f>+O157+P157</f>
        <v>100</v>
      </c>
      <c r="T157" s="86"/>
    </row>
    <row r="158" spans="1:20" s="27" customFormat="1" ht="21.75" customHeight="1">
      <c r="A158" s="287">
        <v>54</v>
      </c>
      <c r="B158" s="28" t="s">
        <v>291</v>
      </c>
      <c r="C158" s="126" t="s">
        <v>484</v>
      </c>
      <c r="D158" s="52">
        <f>+E158+F158</f>
        <v>100</v>
      </c>
      <c r="E158" s="52">
        <v>100</v>
      </c>
      <c r="F158" s="52"/>
      <c r="G158" s="52">
        <v>0</v>
      </c>
      <c r="H158" s="145"/>
      <c r="I158" s="52">
        <v>0</v>
      </c>
      <c r="J158" s="145"/>
      <c r="K158" s="177"/>
      <c r="L158" s="52">
        <f>F158</f>
        <v>0</v>
      </c>
      <c r="M158" s="52">
        <f>D158</f>
        <v>100</v>
      </c>
      <c r="N158" s="86"/>
      <c r="O158" s="52">
        <f t="shared" si="37"/>
        <v>100</v>
      </c>
      <c r="P158" s="52">
        <f>+Q158+R158</f>
        <v>0</v>
      </c>
      <c r="Q158" s="52">
        <f>IF(F158&gt;0,F158,0)</f>
        <v>0</v>
      </c>
      <c r="R158" s="52">
        <f>IF(F158&lt;0,F158,0)</f>
        <v>0</v>
      </c>
      <c r="S158" s="52">
        <f>+O158+P158</f>
        <v>100</v>
      </c>
      <c r="T158" s="86"/>
    </row>
    <row r="159" spans="1:20" s="158" customFormat="1" ht="21.75" customHeight="1">
      <c r="A159" s="287">
        <v>55</v>
      </c>
      <c r="B159" s="28" t="s">
        <v>309</v>
      </c>
      <c r="C159" s="108" t="s">
        <v>106</v>
      </c>
      <c r="D159" s="52">
        <f>+E159+F159</f>
        <v>100</v>
      </c>
      <c r="E159" s="52">
        <v>100</v>
      </c>
      <c r="F159" s="52"/>
      <c r="G159" s="52">
        <v>0</v>
      </c>
      <c r="H159" s="145"/>
      <c r="I159" s="52">
        <v>0</v>
      </c>
      <c r="J159" s="145"/>
      <c r="K159" s="177"/>
      <c r="L159" s="52">
        <f>F159</f>
        <v>0</v>
      </c>
      <c r="M159" s="52">
        <f>D159</f>
        <v>100</v>
      </c>
      <c r="N159" s="183"/>
      <c r="O159" s="52">
        <f t="shared" si="37"/>
        <v>100</v>
      </c>
      <c r="P159" s="52">
        <f>+Q159+R159</f>
        <v>0</v>
      </c>
      <c r="Q159" s="52">
        <f>IF(F159&gt;0,F159,0)</f>
        <v>0</v>
      </c>
      <c r="R159" s="52">
        <f>IF(F159&lt;0,F159,0)</f>
        <v>0</v>
      </c>
      <c r="S159" s="52">
        <f>+O159+P159</f>
        <v>100</v>
      </c>
      <c r="T159" s="183"/>
    </row>
    <row r="160" spans="1:20" s="158" customFormat="1" ht="21.75" customHeight="1">
      <c r="A160" s="287">
        <v>56</v>
      </c>
      <c r="B160" s="28" t="s">
        <v>310</v>
      </c>
      <c r="C160" s="108" t="s">
        <v>106</v>
      </c>
      <c r="D160" s="52">
        <f>+E160+F160</f>
        <v>100</v>
      </c>
      <c r="E160" s="52">
        <v>100</v>
      </c>
      <c r="F160" s="52"/>
      <c r="G160" s="52">
        <v>0</v>
      </c>
      <c r="H160" s="145"/>
      <c r="I160" s="52">
        <v>0</v>
      </c>
      <c r="J160" s="145"/>
      <c r="K160" s="177"/>
      <c r="L160" s="52">
        <f>F160</f>
        <v>0</v>
      </c>
      <c r="M160" s="52">
        <f>D160</f>
        <v>100</v>
      </c>
      <c r="N160" s="183"/>
      <c r="O160" s="52">
        <f t="shared" si="37"/>
        <v>100</v>
      </c>
      <c r="P160" s="52">
        <f>+Q160+R160</f>
        <v>0</v>
      </c>
      <c r="Q160" s="52">
        <f>IF(F160&gt;0,F160,0)</f>
        <v>0</v>
      </c>
      <c r="R160" s="52">
        <f>IF(F160&lt;0,F160,0)</f>
        <v>0</v>
      </c>
      <c r="S160" s="52">
        <f>+O160+P160</f>
        <v>100</v>
      </c>
      <c r="T160" s="183"/>
    </row>
    <row r="161" spans="1:20" s="158" customFormat="1" ht="21.75" customHeight="1">
      <c r="A161" s="514" t="s">
        <v>126</v>
      </c>
      <c r="B161" s="159" t="s">
        <v>311</v>
      </c>
      <c r="C161" s="160"/>
      <c r="D161" s="161">
        <f>+D162+D163</f>
        <v>47215</v>
      </c>
      <c r="E161" s="161">
        <f>+E162+E163</f>
        <v>47215</v>
      </c>
      <c r="F161" s="161"/>
      <c r="G161" s="161">
        <f>+G162+G163</f>
        <v>25768</v>
      </c>
      <c r="H161" s="165">
        <f>+G161/E161</f>
        <v>0.5457587631049454</v>
      </c>
      <c r="I161" s="161">
        <f>+I162+I163</f>
        <v>18800</v>
      </c>
      <c r="J161" s="165">
        <f>+I161/D161</f>
        <v>0.3981785449539341</v>
      </c>
      <c r="K161" s="161"/>
      <c r="L161" s="161">
        <f>+L162+L163</f>
        <v>0</v>
      </c>
      <c r="M161" s="161">
        <f>+M162+M163</f>
        <v>47215</v>
      </c>
      <c r="N161" s="162"/>
      <c r="O161" s="161">
        <f>+O162+O163</f>
        <v>47215</v>
      </c>
      <c r="P161" s="161">
        <f>+P162+P163</f>
        <v>0</v>
      </c>
      <c r="Q161" s="161">
        <f>+Q162+Q163</f>
        <v>0</v>
      </c>
      <c r="R161" s="161">
        <f>+R162+R163</f>
        <v>0</v>
      </c>
      <c r="S161" s="161">
        <f>+S162+S163</f>
        <v>47215</v>
      </c>
      <c r="T161" s="161"/>
    </row>
    <row r="162" spans="1:20" s="27" customFormat="1" ht="21.75" customHeight="1">
      <c r="A162" s="105" t="s">
        <v>318</v>
      </c>
      <c r="B162" s="69" t="s">
        <v>524</v>
      </c>
      <c r="C162" s="51"/>
      <c r="D162" s="94">
        <f>+E162+F162</f>
        <v>11694</v>
      </c>
      <c r="E162" s="94">
        <f>'NGAN SACH XA 2016-02A'!D11</f>
        <v>11694</v>
      </c>
      <c r="F162" s="94"/>
      <c r="G162" s="94">
        <v>4678</v>
      </c>
      <c r="H162" s="147">
        <f>+G162/E162</f>
        <v>0.4000342055755088</v>
      </c>
      <c r="I162" s="94">
        <v>2700</v>
      </c>
      <c r="J162" s="147">
        <f>+I162/D162</f>
        <v>0.23088763468445356</v>
      </c>
      <c r="K162" s="111"/>
      <c r="L162" s="94">
        <v>0</v>
      </c>
      <c r="M162" s="94">
        <f>+D162</f>
        <v>11694</v>
      </c>
      <c r="N162" s="84"/>
      <c r="O162" s="94">
        <f t="shared" si="37"/>
        <v>11694</v>
      </c>
      <c r="P162" s="94">
        <f>+Q162+R162</f>
        <v>0</v>
      </c>
      <c r="Q162" s="94">
        <f>IF(F162&gt;0,F162,0)</f>
        <v>0</v>
      </c>
      <c r="R162" s="94">
        <f>IF(F162&lt;0,F162,0)</f>
        <v>0</v>
      </c>
      <c r="S162" s="94">
        <f>+O162+P162</f>
        <v>11694</v>
      </c>
      <c r="T162" s="94"/>
    </row>
    <row r="163" spans="1:20" s="212" customFormat="1" ht="21.75" customHeight="1">
      <c r="A163" s="105" t="s">
        <v>319</v>
      </c>
      <c r="B163" s="69" t="s">
        <v>516</v>
      </c>
      <c r="C163" s="51"/>
      <c r="D163" s="94">
        <f>+E163+F163</f>
        <v>35521</v>
      </c>
      <c r="E163" s="94">
        <f>'NGAN SACH XA 2016-02A'!D21</f>
        <v>35521</v>
      </c>
      <c r="F163" s="94"/>
      <c r="G163" s="94">
        <v>21090</v>
      </c>
      <c r="H163" s="147">
        <f>+G163/E163</f>
        <v>0.5937332845359083</v>
      </c>
      <c r="I163" s="94">
        <v>16100</v>
      </c>
      <c r="J163" s="147">
        <f>+I163/D163</f>
        <v>0.4532530052644914</v>
      </c>
      <c r="K163" s="111"/>
      <c r="L163" s="94">
        <v>0</v>
      </c>
      <c r="M163" s="94">
        <f>D163</f>
        <v>35521</v>
      </c>
      <c r="N163" s="84"/>
      <c r="O163" s="94">
        <f t="shared" si="37"/>
        <v>35521</v>
      </c>
      <c r="P163" s="94">
        <f>+Q163+R163</f>
        <v>0</v>
      </c>
      <c r="Q163" s="94">
        <f>IF(F163&gt;0,F163,0)</f>
        <v>0</v>
      </c>
      <c r="R163" s="94">
        <f>IF(F163&lt;0,F163,0)</f>
        <v>0</v>
      </c>
      <c r="S163" s="94">
        <f>+O163+P163</f>
        <v>35521</v>
      </c>
      <c r="T163" s="94"/>
    </row>
    <row r="164" spans="1:20" s="212" customFormat="1" ht="21.75" customHeight="1">
      <c r="A164" s="187" t="s">
        <v>99</v>
      </c>
      <c r="B164" s="156" t="s">
        <v>497</v>
      </c>
      <c r="C164" s="382"/>
      <c r="D164" s="157">
        <v>40101</v>
      </c>
      <c r="E164" s="157">
        <v>40101</v>
      </c>
      <c r="F164" s="157">
        <v>0</v>
      </c>
      <c r="G164" s="157">
        <v>24373</v>
      </c>
      <c r="H164" s="383">
        <v>0.607790329418219</v>
      </c>
      <c r="I164" s="157">
        <v>23868</v>
      </c>
      <c r="J164" s="157">
        <v>0</v>
      </c>
      <c r="K164" s="157"/>
      <c r="L164" s="157">
        <v>0</v>
      </c>
      <c r="M164" s="157">
        <v>40101</v>
      </c>
      <c r="N164" s="184"/>
      <c r="O164" s="157">
        <f t="shared" si="37"/>
        <v>40101</v>
      </c>
      <c r="P164" s="157">
        <f>+Q164+R164</f>
        <v>0</v>
      </c>
      <c r="Q164" s="157">
        <f>IF(F164&gt;0,F164,0)</f>
        <v>0</v>
      </c>
      <c r="R164" s="157">
        <f>IF(F164&lt;0,F164,0)</f>
        <v>0</v>
      </c>
      <c r="S164" s="157">
        <f>+O164+P164</f>
        <v>40101</v>
      </c>
      <c r="T164" s="157"/>
    </row>
    <row r="165" spans="1:20" s="212" customFormat="1" ht="21.75" customHeight="1">
      <c r="A165" s="515" t="s">
        <v>320</v>
      </c>
      <c r="B165" s="187" t="s">
        <v>525</v>
      </c>
      <c r="C165" s="188"/>
      <c r="D165" s="135">
        <f>+D166+D167</f>
        <v>154861</v>
      </c>
      <c r="E165" s="135">
        <v>130500</v>
      </c>
      <c r="F165" s="135">
        <f>+F166+F167</f>
        <v>24361</v>
      </c>
      <c r="G165" s="135">
        <v>40018</v>
      </c>
      <c r="H165" s="143">
        <v>0.25841238271740463</v>
      </c>
      <c r="I165" s="135">
        <v>32716</v>
      </c>
      <c r="J165" s="143">
        <v>0.2112604206352794</v>
      </c>
      <c r="K165" s="116"/>
      <c r="L165" s="135">
        <f>+L166+L167</f>
        <v>24361</v>
      </c>
      <c r="M165" s="135">
        <v>154861</v>
      </c>
      <c r="N165" s="103"/>
      <c r="O165" s="135">
        <f>+O166+O167</f>
        <v>130500</v>
      </c>
      <c r="P165" s="135">
        <f>+P166+P167</f>
        <v>24361</v>
      </c>
      <c r="Q165" s="135">
        <f>+Q166+Q167</f>
        <v>24361</v>
      </c>
      <c r="R165" s="135">
        <f>+R166+R167</f>
        <v>0</v>
      </c>
      <c r="S165" s="135">
        <f>+S166+S167</f>
        <v>154861</v>
      </c>
      <c r="T165" s="135"/>
    </row>
    <row r="166" spans="1:20" s="212" customFormat="1" ht="41.25" customHeight="1">
      <c r="A166" s="105" t="s">
        <v>448</v>
      </c>
      <c r="B166" s="69" t="s">
        <v>525</v>
      </c>
      <c r="C166" s="51"/>
      <c r="D166" s="94">
        <v>130500</v>
      </c>
      <c r="E166" s="94">
        <v>130500</v>
      </c>
      <c r="F166" s="94">
        <v>0</v>
      </c>
      <c r="G166" s="94">
        <v>36375</v>
      </c>
      <c r="H166" s="147"/>
      <c r="I166" s="94">
        <v>29773</v>
      </c>
      <c r="J166" s="147"/>
      <c r="K166" s="177"/>
      <c r="L166" s="94">
        <v>0</v>
      </c>
      <c r="M166" s="94">
        <v>130500</v>
      </c>
      <c r="N166" s="384" t="s">
        <v>676</v>
      </c>
      <c r="O166" s="94">
        <f t="shared" si="37"/>
        <v>130500</v>
      </c>
      <c r="P166" s="94">
        <f>+Q166+R166</f>
        <v>0</v>
      </c>
      <c r="Q166" s="94">
        <f>IF(F166&gt;0,F166,0)</f>
        <v>0</v>
      </c>
      <c r="R166" s="94">
        <f>IF(F166&lt;0,F166,0)</f>
        <v>0</v>
      </c>
      <c r="S166" s="94">
        <f>+O166+P166</f>
        <v>130500</v>
      </c>
      <c r="T166" s="94"/>
    </row>
    <row r="167" spans="1:20" s="212" customFormat="1" ht="45" customHeight="1">
      <c r="A167" s="105" t="s">
        <v>452</v>
      </c>
      <c r="B167" s="69" t="s">
        <v>323</v>
      </c>
      <c r="C167" s="51"/>
      <c r="D167" s="94">
        <v>24361</v>
      </c>
      <c r="E167" s="94">
        <v>0</v>
      </c>
      <c r="F167" s="94">
        <v>24361</v>
      </c>
      <c r="G167" s="94">
        <v>3643</v>
      </c>
      <c r="H167" s="147"/>
      <c r="I167" s="94">
        <v>2943</v>
      </c>
      <c r="J167" s="147"/>
      <c r="K167" s="113"/>
      <c r="L167" s="94">
        <f>+F167</f>
        <v>24361</v>
      </c>
      <c r="M167" s="94">
        <v>24361</v>
      </c>
      <c r="N167" s="385"/>
      <c r="O167" s="94">
        <f t="shared" si="37"/>
        <v>0</v>
      </c>
      <c r="P167" s="94">
        <f>+Q167+R167</f>
        <v>24361</v>
      </c>
      <c r="Q167" s="94">
        <f>IF(F167&gt;0,F167,0)</f>
        <v>24361</v>
      </c>
      <c r="R167" s="94">
        <f>IF(F167&lt;0,F167,0)</f>
        <v>0</v>
      </c>
      <c r="S167" s="94">
        <f>+O167+P167</f>
        <v>24361</v>
      </c>
      <c r="T167" s="94"/>
    </row>
    <row r="168" spans="1:14" s="8" customFormat="1" ht="13.5">
      <c r="A168" s="11"/>
      <c r="B168" s="16"/>
      <c r="C168" s="11"/>
      <c r="D168" s="297"/>
      <c r="E168" s="297"/>
      <c r="F168" s="297"/>
      <c r="G168" s="297"/>
      <c r="H168" s="148"/>
      <c r="I168" s="303"/>
      <c r="J168" s="148"/>
      <c r="K168" s="34"/>
      <c r="L168" s="310"/>
      <c r="M168" s="297"/>
      <c r="N168" s="23"/>
    </row>
    <row r="169" spans="1:14" s="8" customFormat="1" ht="13.5">
      <c r="A169" s="11"/>
      <c r="B169" s="16"/>
      <c r="C169" s="11"/>
      <c r="D169" s="297"/>
      <c r="E169" s="297"/>
      <c r="F169" s="297"/>
      <c r="G169" s="297"/>
      <c r="H169" s="148"/>
      <c r="I169" s="303"/>
      <c r="J169" s="148"/>
      <c r="K169" s="34"/>
      <c r="L169" s="310"/>
      <c r="M169" s="297"/>
      <c r="N169" s="23"/>
    </row>
    <row r="170" spans="1:14" s="8" customFormat="1" ht="13.5">
      <c r="A170" s="11"/>
      <c r="B170" s="16"/>
      <c r="C170" s="11"/>
      <c r="D170" s="297"/>
      <c r="E170" s="297"/>
      <c r="F170" s="297"/>
      <c r="G170" s="297"/>
      <c r="H170" s="148"/>
      <c r="I170" s="303"/>
      <c r="J170" s="148"/>
      <c r="K170" s="34"/>
      <c r="L170" s="310"/>
      <c r="M170" s="297"/>
      <c r="N170" s="23"/>
    </row>
    <row r="171" spans="1:14" s="8" customFormat="1" ht="13.5">
      <c r="A171" s="11"/>
      <c r="B171" s="16"/>
      <c r="C171" s="11"/>
      <c r="D171" s="297"/>
      <c r="E171" s="297"/>
      <c r="F171" s="297"/>
      <c r="G171" s="297"/>
      <c r="H171" s="148"/>
      <c r="I171" s="303"/>
      <c r="J171" s="148"/>
      <c r="K171" s="34"/>
      <c r="L171" s="310"/>
      <c r="M171" s="297"/>
      <c r="N171" s="23"/>
    </row>
    <row r="172" spans="1:14" s="8" customFormat="1" ht="13.5">
      <c r="A172" s="11"/>
      <c r="B172" s="16"/>
      <c r="C172" s="11"/>
      <c r="D172" s="297"/>
      <c r="E172" s="297"/>
      <c r="F172" s="297"/>
      <c r="G172" s="297"/>
      <c r="H172" s="148"/>
      <c r="I172" s="303"/>
      <c r="J172" s="148"/>
      <c r="K172" s="34"/>
      <c r="L172" s="310"/>
      <c r="M172" s="297"/>
      <c r="N172" s="23"/>
    </row>
    <row r="173" spans="1:14" s="8" customFormat="1" ht="13.5">
      <c r="A173" s="11"/>
      <c r="B173" s="16"/>
      <c r="C173" s="11"/>
      <c r="D173" s="297"/>
      <c r="E173" s="297"/>
      <c r="F173" s="297"/>
      <c r="G173" s="297"/>
      <c r="H173" s="148"/>
      <c r="I173" s="303"/>
      <c r="J173" s="148"/>
      <c r="K173" s="34"/>
      <c r="L173" s="310"/>
      <c r="M173" s="297"/>
      <c r="N173" s="23"/>
    </row>
    <row r="174" spans="1:14" s="8" customFormat="1" ht="13.5">
      <c r="A174" s="11"/>
      <c r="B174" s="16"/>
      <c r="C174" s="11"/>
      <c r="D174" s="297"/>
      <c r="E174" s="297"/>
      <c r="F174" s="297"/>
      <c r="G174" s="297"/>
      <c r="H174" s="148"/>
      <c r="I174" s="303"/>
      <c r="J174" s="148"/>
      <c r="K174" s="34"/>
      <c r="L174" s="310"/>
      <c r="M174" s="297"/>
      <c r="N174" s="23"/>
    </row>
    <row r="175" spans="1:14" s="8" customFormat="1" ht="13.5">
      <c r="A175" s="11"/>
      <c r="B175" s="16"/>
      <c r="C175" s="11"/>
      <c r="D175" s="297"/>
      <c r="E175" s="297"/>
      <c r="F175" s="297"/>
      <c r="G175" s="297"/>
      <c r="H175" s="148"/>
      <c r="I175" s="303"/>
      <c r="J175" s="148"/>
      <c r="K175" s="34"/>
      <c r="L175" s="310"/>
      <c r="M175" s="297"/>
      <c r="N175" s="23"/>
    </row>
    <row r="176" spans="1:14" s="8" customFormat="1" ht="13.5">
      <c r="A176" s="11"/>
      <c r="B176" s="16"/>
      <c r="C176" s="11"/>
      <c r="D176" s="297"/>
      <c r="E176" s="297"/>
      <c r="F176" s="297"/>
      <c r="G176" s="297"/>
      <c r="H176" s="148"/>
      <c r="I176" s="303"/>
      <c r="J176" s="148"/>
      <c r="K176" s="34"/>
      <c r="L176" s="310"/>
      <c r="M176" s="297"/>
      <c r="N176" s="23"/>
    </row>
    <row r="177" spans="1:14" s="8" customFormat="1" ht="13.5">
      <c r="A177" s="11"/>
      <c r="B177" s="16"/>
      <c r="C177" s="11"/>
      <c r="D177" s="297"/>
      <c r="E177" s="297"/>
      <c r="F177" s="297"/>
      <c r="G177" s="297"/>
      <c r="H177" s="148"/>
      <c r="I177" s="303"/>
      <c r="J177" s="148"/>
      <c r="K177" s="34"/>
      <c r="L177" s="310"/>
      <c r="M177" s="297"/>
      <c r="N177" s="23"/>
    </row>
    <row r="178" spans="1:14" s="8" customFormat="1" ht="13.5">
      <c r="A178" s="11"/>
      <c r="B178" s="16"/>
      <c r="C178" s="11"/>
      <c r="D178" s="297"/>
      <c r="E178" s="297"/>
      <c r="F178" s="297"/>
      <c r="G178" s="297"/>
      <c r="H178" s="148"/>
      <c r="I178" s="303"/>
      <c r="J178" s="148"/>
      <c r="K178" s="34"/>
      <c r="L178" s="310"/>
      <c r="M178" s="297"/>
      <c r="N178" s="23"/>
    </row>
    <row r="179" spans="1:14" s="8" customFormat="1" ht="13.5">
      <c r="A179" s="11"/>
      <c r="B179" s="16"/>
      <c r="C179" s="11"/>
      <c r="D179" s="297"/>
      <c r="E179" s="297"/>
      <c r="F179" s="297"/>
      <c r="G179" s="297"/>
      <c r="H179" s="148"/>
      <c r="I179" s="303"/>
      <c r="J179" s="148"/>
      <c r="K179" s="34"/>
      <c r="L179" s="310"/>
      <c r="M179" s="297"/>
      <c r="N179" s="23"/>
    </row>
    <row r="180" spans="1:14" s="8" customFormat="1" ht="13.5">
      <c r="A180" s="11"/>
      <c r="B180" s="16"/>
      <c r="C180" s="11"/>
      <c r="D180" s="297"/>
      <c r="E180" s="297"/>
      <c r="F180" s="297"/>
      <c r="G180" s="297"/>
      <c r="H180" s="148"/>
      <c r="I180" s="303"/>
      <c r="J180" s="148"/>
      <c r="K180" s="34"/>
      <c r="L180" s="310"/>
      <c r="M180" s="297"/>
      <c r="N180" s="23"/>
    </row>
    <row r="181" spans="1:14" s="8" customFormat="1" ht="13.5">
      <c r="A181" s="11"/>
      <c r="B181" s="16"/>
      <c r="C181" s="11"/>
      <c r="D181" s="297"/>
      <c r="E181" s="297"/>
      <c r="F181" s="297"/>
      <c r="G181" s="297"/>
      <c r="H181" s="148"/>
      <c r="I181" s="303"/>
      <c r="J181" s="148"/>
      <c r="K181" s="34"/>
      <c r="L181" s="310"/>
      <c r="M181" s="297"/>
      <c r="N181" s="23"/>
    </row>
    <row r="182" spans="1:14" s="8" customFormat="1" ht="13.5">
      <c r="A182" s="11"/>
      <c r="B182" s="16"/>
      <c r="C182" s="11"/>
      <c r="D182" s="297"/>
      <c r="E182" s="297"/>
      <c r="F182" s="297"/>
      <c r="G182" s="297"/>
      <c r="H182" s="148"/>
      <c r="I182" s="303"/>
      <c r="J182" s="148"/>
      <c r="K182" s="34"/>
      <c r="L182" s="310"/>
      <c r="M182" s="297"/>
      <c r="N182" s="23"/>
    </row>
    <row r="183" spans="1:14" s="8" customFormat="1" ht="13.5">
      <c r="A183" s="11"/>
      <c r="B183" s="16"/>
      <c r="C183" s="11"/>
      <c r="D183" s="297"/>
      <c r="E183" s="297"/>
      <c r="F183" s="297"/>
      <c r="G183" s="297"/>
      <c r="H183" s="148"/>
      <c r="I183" s="303"/>
      <c r="J183" s="148"/>
      <c r="K183" s="34"/>
      <c r="L183" s="310"/>
      <c r="M183" s="297"/>
      <c r="N183" s="23"/>
    </row>
    <row r="184" spans="1:14" s="8" customFormat="1" ht="13.5">
      <c r="A184" s="11"/>
      <c r="B184" s="16"/>
      <c r="C184" s="11"/>
      <c r="D184" s="297"/>
      <c r="E184" s="297"/>
      <c r="F184" s="297"/>
      <c r="G184" s="297"/>
      <c r="H184" s="148"/>
      <c r="I184" s="303"/>
      <c r="J184" s="148"/>
      <c r="K184" s="34"/>
      <c r="L184" s="310"/>
      <c r="M184" s="297"/>
      <c r="N184" s="23"/>
    </row>
    <row r="185" spans="1:14" s="8" customFormat="1" ht="13.5">
      <c r="A185" s="11"/>
      <c r="B185" s="16"/>
      <c r="C185" s="11"/>
      <c r="D185" s="297"/>
      <c r="E185" s="297"/>
      <c r="F185" s="297"/>
      <c r="G185" s="297"/>
      <c r="H185" s="148"/>
      <c r="I185" s="303"/>
      <c r="J185" s="148"/>
      <c r="K185" s="34"/>
      <c r="L185" s="310"/>
      <c r="M185" s="297"/>
      <c r="N185" s="23"/>
    </row>
    <row r="186" spans="1:14" s="8" customFormat="1" ht="13.5">
      <c r="A186" s="11"/>
      <c r="B186" s="16"/>
      <c r="C186" s="11"/>
      <c r="D186" s="297"/>
      <c r="E186" s="297"/>
      <c r="F186" s="297"/>
      <c r="G186" s="297"/>
      <c r="H186" s="148"/>
      <c r="I186" s="303"/>
      <c r="J186" s="148"/>
      <c r="K186" s="34"/>
      <c r="L186" s="310"/>
      <c r="M186" s="297"/>
      <c r="N186" s="23"/>
    </row>
    <row r="187" spans="1:14" s="8" customFormat="1" ht="13.5">
      <c r="A187" s="11"/>
      <c r="B187" s="16"/>
      <c r="C187" s="11"/>
      <c r="D187" s="297"/>
      <c r="E187" s="297"/>
      <c r="F187" s="297"/>
      <c r="G187" s="297"/>
      <c r="H187" s="148"/>
      <c r="I187" s="303"/>
      <c r="J187" s="148"/>
      <c r="K187" s="34"/>
      <c r="L187" s="310"/>
      <c r="M187" s="297"/>
      <c r="N187" s="23"/>
    </row>
    <row r="188" spans="1:14" s="8" customFormat="1" ht="13.5">
      <c r="A188" s="11"/>
      <c r="B188" s="16"/>
      <c r="C188" s="11"/>
      <c r="D188" s="297"/>
      <c r="E188" s="297"/>
      <c r="F188" s="297"/>
      <c r="G188" s="297"/>
      <c r="H188" s="148"/>
      <c r="I188" s="303"/>
      <c r="J188" s="148"/>
      <c r="K188" s="34"/>
      <c r="L188" s="310"/>
      <c r="M188" s="297"/>
      <c r="N188" s="23"/>
    </row>
    <row r="189" spans="1:14" s="8" customFormat="1" ht="13.5">
      <c r="A189" s="11"/>
      <c r="B189" s="16"/>
      <c r="C189" s="11"/>
      <c r="D189" s="297"/>
      <c r="E189" s="297"/>
      <c r="F189" s="297"/>
      <c r="G189" s="297"/>
      <c r="H189" s="148"/>
      <c r="I189" s="303"/>
      <c r="J189" s="148"/>
      <c r="K189" s="34"/>
      <c r="L189" s="310"/>
      <c r="M189" s="297"/>
      <c r="N189" s="23"/>
    </row>
    <row r="190" spans="1:14" s="8" customFormat="1" ht="13.5">
      <c r="A190" s="11"/>
      <c r="B190" s="16"/>
      <c r="C190" s="11"/>
      <c r="D190" s="297"/>
      <c r="E190" s="297"/>
      <c r="F190" s="297"/>
      <c r="G190" s="297"/>
      <c r="H190" s="148"/>
      <c r="I190" s="303"/>
      <c r="J190" s="148"/>
      <c r="K190" s="34"/>
      <c r="L190" s="310"/>
      <c r="M190" s="297"/>
      <c r="N190" s="23"/>
    </row>
    <row r="191" spans="1:14" s="8" customFormat="1" ht="13.5">
      <c r="A191" s="11"/>
      <c r="B191" s="16"/>
      <c r="C191" s="11"/>
      <c r="D191" s="297"/>
      <c r="E191" s="297"/>
      <c r="F191" s="297"/>
      <c r="G191" s="297"/>
      <c r="H191" s="148"/>
      <c r="I191" s="303"/>
      <c r="J191" s="148"/>
      <c r="K191" s="34"/>
      <c r="L191" s="310"/>
      <c r="M191" s="297"/>
      <c r="N191" s="23"/>
    </row>
    <row r="192" spans="1:14" s="8" customFormat="1" ht="13.5">
      <c r="A192" s="11"/>
      <c r="B192" s="16"/>
      <c r="C192" s="11"/>
      <c r="D192" s="297"/>
      <c r="E192" s="297"/>
      <c r="F192" s="297"/>
      <c r="G192" s="297"/>
      <c r="H192" s="148"/>
      <c r="I192" s="303"/>
      <c r="J192" s="148"/>
      <c r="K192" s="34"/>
      <c r="L192" s="310"/>
      <c r="M192" s="297"/>
      <c r="N192" s="23"/>
    </row>
    <row r="193" spans="1:14" s="8" customFormat="1" ht="13.5">
      <c r="A193" s="11"/>
      <c r="B193" s="16"/>
      <c r="C193" s="11"/>
      <c r="D193" s="297"/>
      <c r="E193" s="297"/>
      <c r="F193" s="297"/>
      <c r="G193" s="297"/>
      <c r="H193" s="148"/>
      <c r="I193" s="303"/>
      <c r="J193" s="148"/>
      <c r="K193" s="34"/>
      <c r="L193" s="310"/>
      <c r="M193" s="297"/>
      <c r="N193" s="23"/>
    </row>
    <row r="194" spans="1:14" s="8" customFormat="1" ht="13.5">
      <c r="A194" s="11"/>
      <c r="B194" s="16"/>
      <c r="C194" s="11"/>
      <c r="D194" s="297"/>
      <c r="E194" s="297"/>
      <c r="F194" s="297"/>
      <c r="G194" s="297"/>
      <c r="H194" s="148"/>
      <c r="I194" s="303"/>
      <c r="J194" s="148"/>
      <c r="K194" s="34"/>
      <c r="L194" s="310"/>
      <c r="M194" s="297"/>
      <c r="N194" s="23"/>
    </row>
    <row r="195" spans="1:14" s="8" customFormat="1" ht="13.5">
      <c r="A195" s="11"/>
      <c r="B195" s="16"/>
      <c r="C195" s="11"/>
      <c r="D195" s="297"/>
      <c r="E195" s="297"/>
      <c r="F195" s="297"/>
      <c r="G195" s="297"/>
      <c r="H195" s="148"/>
      <c r="I195" s="303"/>
      <c r="J195" s="148"/>
      <c r="K195" s="34"/>
      <c r="L195" s="310"/>
      <c r="M195" s="297"/>
      <c r="N195" s="23"/>
    </row>
    <row r="196" spans="1:14" s="8" customFormat="1" ht="13.5">
      <c r="A196" s="11"/>
      <c r="B196" s="16"/>
      <c r="C196" s="11"/>
      <c r="D196" s="297"/>
      <c r="E196" s="297"/>
      <c r="F196" s="297"/>
      <c r="G196" s="297"/>
      <c r="H196" s="148"/>
      <c r="I196" s="303"/>
      <c r="J196" s="148"/>
      <c r="K196" s="34"/>
      <c r="L196" s="310"/>
      <c r="M196" s="297"/>
      <c r="N196" s="23"/>
    </row>
    <row r="197" spans="1:14" s="8" customFormat="1" ht="13.5">
      <c r="A197" s="11"/>
      <c r="B197" s="16"/>
      <c r="C197" s="11"/>
      <c r="D197" s="297"/>
      <c r="E197" s="297"/>
      <c r="F197" s="297"/>
      <c r="G197" s="297"/>
      <c r="H197" s="148"/>
      <c r="I197" s="303"/>
      <c r="J197" s="148"/>
      <c r="K197" s="34"/>
      <c r="L197" s="310"/>
      <c r="M197" s="297"/>
      <c r="N197" s="23"/>
    </row>
    <row r="198" spans="1:14" s="8" customFormat="1" ht="13.5">
      <c r="A198" s="11"/>
      <c r="B198" s="16"/>
      <c r="C198" s="11"/>
      <c r="D198" s="297"/>
      <c r="E198" s="297"/>
      <c r="F198" s="297"/>
      <c r="G198" s="297"/>
      <c r="H198" s="148"/>
      <c r="I198" s="303"/>
      <c r="J198" s="148"/>
      <c r="K198" s="34"/>
      <c r="L198" s="310"/>
      <c r="M198" s="297"/>
      <c r="N198" s="23"/>
    </row>
    <row r="199" spans="1:14" s="8" customFormat="1" ht="13.5">
      <c r="A199" s="11"/>
      <c r="B199" s="16"/>
      <c r="C199" s="11"/>
      <c r="D199" s="297"/>
      <c r="E199" s="297"/>
      <c r="F199" s="297"/>
      <c r="G199" s="297"/>
      <c r="H199" s="148"/>
      <c r="I199" s="303"/>
      <c r="J199" s="148"/>
      <c r="K199" s="34"/>
      <c r="L199" s="310"/>
      <c r="M199" s="297"/>
      <c r="N199" s="23"/>
    </row>
    <row r="200" spans="1:14" s="8" customFormat="1" ht="13.5">
      <c r="A200" s="11"/>
      <c r="B200" s="16"/>
      <c r="C200" s="11"/>
      <c r="D200" s="297"/>
      <c r="E200" s="297"/>
      <c r="F200" s="297"/>
      <c r="G200" s="297"/>
      <c r="H200" s="148"/>
      <c r="I200" s="303"/>
      <c r="J200" s="148"/>
      <c r="K200" s="34"/>
      <c r="L200" s="310"/>
      <c r="M200" s="297"/>
      <c r="N200" s="23"/>
    </row>
    <row r="201" spans="1:14" s="8" customFormat="1" ht="13.5">
      <c r="A201" s="11"/>
      <c r="B201" s="16"/>
      <c r="C201" s="11"/>
      <c r="D201" s="297"/>
      <c r="E201" s="297"/>
      <c r="F201" s="297"/>
      <c r="G201" s="297"/>
      <c r="H201" s="148"/>
      <c r="I201" s="303"/>
      <c r="J201" s="148"/>
      <c r="K201" s="34"/>
      <c r="L201" s="310"/>
      <c r="M201" s="297"/>
      <c r="N201" s="23"/>
    </row>
    <row r="202" spans="1:14" s="8" customFormat="1" ht="13.5">
      <c r="A202" s="11"/>
      <c r="B202" s="16"/>
      <c r="C202" s="11"/>
      <c r="D202" s="297"/>
      <c r="E202" s="297"/>
      <c r="F202" s="297"/>
      <c r="G202" s="297"/>
      <c r="H202" s="148"/>
      <c r="I202" s="303"/>
      <c r="J202" s="148"/>
      <c r="K202" s="34"/>
      <c r="L202" s="310"/>
      <c r="M202" s="297"/>
      <c r="N202" s="23"/>
    </row>
    <row r="203" spans="1:14" s="8" customFormat="1" ht="13.5">
      <c r="A203" s="11"/>
      <c r="B203" s="16"/>
      <c r="C203" s="11"/>
      <c r="D203" s="297"/>
      <c r="E203" s="297"/>
      <c r="F203" s="297"/>
      <c r="G203" s="297"/>
      <c r="H203" s="148"/>
      <c r="I203" s="303"/>
      <c r="J203" s="148"/>
      <c r="K203" s="34"/>
      <c r="L203" s="310"/>
      <c r="M203" s="297"/>
      <c r="N203" s="23"/>
    </row>
    <row r="204" spans="1:14" s="8" customFormat="1" ht="13.5">
      <c r="A204" s="11"/>
      <c r="B204" s="16"/>
      <c r="C204" s="11"/>
      <c r="D204" s="297"/>
      <c r="E204" s="297"/>
      <c r="F204" s="297"/>
      <c r="G204" s="297"/>
      <c r="H204" s="148"/>
      <c r="I204" s="303"/>
      <c r="J204" s="148"/>
      <c r="K204" s="34"/>
      <c r="L204" s="310"/>
      <c r="M204" s="297"/>
      <c r="N204" s="23"/>
    </row>
    <row r="205" spans="1:14" s="8" customFormat="1" ht="13.5">
      <c r="A205" s="11"/>
      <c r="B205" s="16"/>
      <c r="C205" s="11"/>
      <c r="D205" s="297"/>
      <c r="E205" s="297"/>
      <c r="F205" s="297"/>
      <c r="G205" s="297"/>
      <c r="H205" s="148"/>
      <c r="I205" s="303"/>
      <c r="J205" s="148"/>
      <c r="K205" s="34"/>
      <c r="L205" s="310"/>
      <c r="M205" s="297"/>
      <c r="N205" s="23"/>
    </row>
    <row r="206" spans="1:14" s="8" customFormat="1" ht="13.5">
      <c r="A206" s="11"/>
      <c r="B206" s="16"/>
      <c r="C206" s="11"/>
      <c r="D206" s="297"/>
      <c r="E206" s="297"/>
      <c r="F206" s="297"/>
      <c r="G206" s="297"/>
      <c r="H206" s="148"/>
      <c r="I206" s="303"/>
      <c r="J206" s="148"/>
      <c r="K206" s="34"/>
      <c r="L206" s="310"/>
      <c r="M206" s="297"/>
      <c r="N206" s="23"/>
    </row>
    <row r="207" spans="1:14" s="8" customFormat="1" ht="13.5">
      <c r="A207" s="11"/>
      <c r="B207" s="16"/>
      <c r="C207" s="11"/>
      <c r="D207" s="297"/>
      <c r="E207" s="297"/>
      <c r="F207" s="297"/>
      <c r="G207" s="297"/>
      <c r="H207" s="148"/>
      <c r="I207" s="303"/>
      <c r="J207" s="148"/>
      <c r="K207" s="34"/>
      <c r="L207" s="310"/>
      <c r="M207" s="297"/>
      <c r="N207" s="23"/>
    </row>
    <row r="208" spans="1:14" s="8" customFormat="1" ht="13.5">
      <c r="A208" s="11"/>
      <c r="B208" s="16"/>
      <c r="C208" s="11"/>
      <c r="D208" s="297"/>
      <c r="E208" s="297"/>
      <c r="F208" s="297"/>
      <c r="G208" s="297"/>
      <c r="H208" s="148"/>
      <c r="I208" s="303"/>
      <c r="J208" s="148"/>
      <c r="K208" s="34"/>
      <c r="L208" s="310"/>
      <c r="M208" s="297"/>
      <c r="N208" s="23"/>
    </row>
    <row r="209" spans="1:14" s="8" customFormat="1" ht="13.5">
      <c r="A209" s="11"/>
      <c r="B209" s="16"/>
      <c r="C209" s="11"/>
      <c r="D209" s="297"/>
      <c r="E209" s="297"/>
      <c r="F209" s="297"/>
      <c r="G209" s="297"/>
      <c r="H209" s="148"/>
      <c r="I209" s="303"/>
      <c r="J209" s="148"/>
      <c r="K209" s="34"/>
      <c r="L209" s="310"/>
      <c r="M209" s="297"/>
      <c r="N209" s="23"/>
    </row>
    <row r="210" spans="1:14" s="8" customFormat="1" ht="13.5">
      <c r="A210" s="11"/>
      <c r="B210" s="16"/>
      <c r="C210" s="11"/>
      <c r="D210" s="297"/>
      <c r="E210" s="297"/>
      <c r="F210" s="297"/>
      <c r="G210" s="297"/>
      <c r="H210" s="148"/>
      <c r="I210" s="303"/>
      <c r="J210" s="148"/>
      <c r="K210" s="34"/>
      <c r="L210" s="310"/>
      <c r="M210" s="297"/>
      <c r="N210" s="23"/>
    </row>
    <row r="211" spans="1:14" s="8" customFormat="1" ht="13.5">
      <c r="A211" s="11"/>
      <c r="B211" s="16"/>
      <c r="C211" s="11"/>
      <c r="D211" s="297"/>
      <c r="E211" s="297"/>
      <c r="F211" s="297"/>
      <c r="G211" s="297"/>
      <c r="H211" s="148"/>
      <c r="I211" s="303"/>
      <c r="J211" s="148"/>
      <c r="K211" s="34"/>
      <c r="L211" s="310"/>
      <c r="M211" s="297"/>
      <c r="N211" s="23"/>
    </row>
    <row r="212" spans="1:14" s="8" customFormat="1" ht="13.5">
      <c r="A212" s="11"/>
      <c r="B212" s="16"/>
      <c r="C212" s="11"/>
      <c r="D212" s="297"/>
      <c r="E212" s="297"/>
      <c r="F212" s="297"/>
      <c r="G212" s="297"/>
      <c r="H212" s="148"/>
      <c r="I212" s="303"/>
      <c r="J212" s="148"/>
      <c r="K212" s="34"/>
      <c r="L212" s="310"/>
      <c r="M212" s="297"/>
      <c r="N212" s="23"/>
    </row>
    <row r="213" spans="1:14" s="8" customFormat="1" ht="13.5">
      <c r="A213" s="11"/>
      <c r="B213" s="16"/>
      <c r="C213" s="11"/>
      <c r="D213" s="297"/>
      <c r="E213" s="297"/>
      <c r="F213" s="297"/>
      <c r="G213" s="297"/>
      <c r="H213" s="148"/>
      <c r="I213" s="303"/>
      <c r="J213" s="148"/>
      <c r="K213" s="34"/>
      <c r="L213" s="310"/>
      <c r="M213" s="297"/>
      <c r="N213" s="23"/>
    </row>
    <row r="214" spans="1:14" s="8" customFormat="1" ht="13.5">
      <c r="A214" s="11"/>
      <c r="B214" s="16"/>
      <c r="C214" s="11"/>
      <c r="D214" s="297"/>
      <c r="E214" s="297"/>
      <c r="F214" s="297"/>
      <c r="G214" s="297"/>
      <c r="H214" s="148"/>
      <c r="I214" s="303"/>
      <c r="J214" s="148"/>
      <c r="K214" s="34"/>
      <c r="L214" s="310"/>
      <c r="M214" s="297"/>
      <c r="N214" s="23"/>
    </row>
    <row r="215" spans="1:14" s="8" customFormat="1" ht="13.5">
      <c r="A215" s="11"/>
      <c r="B215" s="16"/>
      <c r="C215" s="11"/>
      <c r="D215" s="297"/>
      <c r="E215" s="297"/>
      <c r="F215" s="297"/>
      <c r="G215" s="297"/>
      <c r="H215" s="148"/>
      <c r="I215" s="303"/>
      <c r="J215" s="148"/>
      <c r="K215" s="34"/>
      <c r="L215" s="310"/>
      <c r="M215" s="297"/>
      <c r="N215" s="23"/>
    </row>
    <row r="216" spans="1:14" s="8" customFormat="1" ht="13.5">
      <c r="A216" s="11"/>
      <c r="B216" s="16"/>
      <c r="C216" s="11"/>
      <c r="D216" s="297"/>
      <c r="E216" s="297"/>
      <c r="F216" s="297"/>
      <c r="G216" s="297"/>
      <c r="H216" s="148"/>
      <c r="I216" s="303"/>
      <c r="J216" s="148"/>
      <c r="K216" s="34"/>
      <c r="L216" s="310"/>
      <c r="M216" s="297"/>
      <c r="N216" s="23"/>
    </row>
    <row r="217" spans="1:14" s="8" customFormat="1" ht="13.5">
      <c r="A217" s="11"/>
      <c r="B217" s="16"/>
      <c r="C217" s="11"/>
      <c r="D217" s="297"/>
      <c r="E217" s="297"/>
      <c r="F217" s="297"/>
      <c r="G217" s="297"/>
      <c r="H217" s="148"/>
      <c r="I217" s="303"/>
      <c r="J217" s="148"/>
      <c r="K217" s="34"/>
      <c r="L217" s="310"/>
      <c r="M217" s="297"/>
      <c r="N217" s="23"/>
    </row>
    <row r="218" spans="1:14" s="8" customFormat="1" ht="13.5">
      <c r="A218" s="11"/>
      <c r="B218" s="16"/>
      <c r="C218" s="11"/>
      <c r="D218" s="297"/>
      <c r="E218" s="297"/>
      <c r="F218" s="297"/>
      <c r="G218" s="297"/>
      <c r="H218" s="148"/>
      <c r="I218" s="303"/>
      <c r="J218" s="148"/>
      <c r="K218" s="34"/>
      <c r="L218" s="310"/>
      <c r="M218" s="297"/>
      <c r="N218" s="23"/>
    </row>
    <row r="219" spans="1:14" s="8" customFormat="1" ht="13.5">
      <c r="A219" s="11"/>
      <c r="B219" s="16"/>
      <c r="C219" s="11"/>
      <c r="D219" s="297"/>
      <c r="E219" s="297"/>
      <c r="F219" s="297"/>
      <c r="G219" s="297"/>
      <c r="H219" s="148"/>
      <c r="I219" s="303"/>
      <c r="J219" s="148"/>
      <c r="K219" s="34"/>
      <c r="L219" s="310"/>
      <c r="M219" s="297"/>
      <c r="N219" s="23"/>
    </row>
    <row r="220" spans="1:14" s="8" customFormat="1" ht="13.5">
      <c r="A220" s="12"/>
      <c r="B220" s="16"/>
      <c r="C220" s="12"/>
      <c r="D220" s="298"/>
      <c r="E220" s="298"/>
      <c r="F220" s="298"/>
      <c r="G220" s="298"/>
      <c r="H220" s="149"/>
      <c r="I220" s="304"/>
      <c r="J220" s="149"/>
      <c r="K220" s="35"/>
      <c r="L220" s="311"/>
      <c r="M220" s="298"/>
      <c r="N220" s="24"/>
    </row>
    <row r="221" spans="1:14" s="8" customFormat="1" ht="13.5">
      <c r="A221" s="12"/>
      <c r="B221" s="16"/>
      <c r="C221" s="12"/>
      <c r="D221" s="298"/>
      <c r="E221" s="298"/>
      <c r="F221" s="298"/>
      <c r="G221" s="298"/>
      <c r="H221" s="149"/>
      <c r="I221" s="304"/>
      <c r="J221" s="149"/>
      <c r="K221" s="35"/>
      <c r="L221" s="311"/>
      <c r="M221" s="298"/>
      <c r="N221" s="24"/>
    </row>
    <row r="222" spans="1:14" s="8" customFormat="1" ht="13.5">
      <c r="A222" s="12"/>
      <c r="B222" s="17"/>
      <c r="C222" s="12"/>
      <c r="D222" s="298"/>
      <c r="E222" s="298"/>
      <c r="F222" s="298"/>
      <c r="G222" s="298"/>
      <c r="H222" s="149"/>
      <c r="I222" s="304"/>
      <c r="J222" s="149"/>
      <c r="K222" s="35"/>
      <c r="L222" s="311"/>
      <c r="M222" s="298"/>
      <c r="N222" s="24"/>
    </row>
    <row r="223" spans="1:14" ht="17.25">
      <c r="A223" s="12"/>
      <c r="B223" s="17"/>
      <c r="C223" s="12"/>
      <c r="D223" s="298"/>
      <c r="E223" s="298"/>
      <c r="F223" s="298"/>
      <c r="G223" s="298"/>
      <c r="H223" s="149"/>
      <c r="I223" s="304"/>
      <c r="J223" s="149"/>
      <c r="K223" s="35"/>
      <c r="L223" s="311"/>
      <c r="M223" s="298"/>
      <c r="N223" s="24"/>
    </row>
    <row r="224" spans="1:14" ht="17.25">
      <c r="A224" s="12"/>
      <c r="B224" s="17"/>
      <c r="C224" s="12"/>
      <c r="D224" s="298"/>
      <c r="E224" s="298"/>
      <c r="F224" s="298"/>
      <c r="G224" s="298"/>
      <c r="H224" s="149"/>
      <c r="I224" s="304"/>
      <c r="J224" s="149"/>
      <c r="K224" s="35"/>
      <c r="L224" s="311"/>
      <c r="M224" s="298"/>
      <c r="N224" s="24"/>
    </row>
    <row r="225" spans="1:14" ht="17.25">
      <c r="A225" s="13"/>
      <c r="B225" s="17"/>
      <c r="C225" s="13"/>
      <c r="D225" s="299"/>
      <c r="E225" s="299"/>
      <c r="F225" s="299"/>
      <c r="G225" s="299"/>
      <c r="H225" s="150"/>
      <c r="I225" s="305"/>
      <c r="J225" s="150"/>
      <c r="K225" s="36"/>
      <c r="L225" s="312"/>
      <c r="M225" s="299"/>
      <c r="N225" s="25"/>
    </row>
    <row r="226" spans="1:14" ht="17.25">
      <c r="A226" s="13"/>
      <c r="B226" s="17"/>
      <c r="C226" s="13"/>
      <c r="D226" s="299"/>
      <c r="E226" s="299"/>
      <c r="F226" s="299"/>
      <c r="G226" s="299"/>
      <c r="H226" s="150"/>
      <c r="I226" s="305"/>
      <c r="J226" s="150"/>
      <c r="K226" s="36"/>
      <c r="L226" s="312"/>
      <c r="M226" s="299"/>
      <c r="N226" s="25"/>
    </row>
    <row r="227" spans="1:14" ht="17.25">
      <c r="A227" s="13"/>
      <c r="B227" s="18"/>
      <c r="C227" s="13"/>
      <c r="D227" s="299"/>
      <c r="E227" s="299"/>
      <c r="F227" s="299"/>
      <c r="G227" s="299"/>
      <c r="H227" s="150"/>
      <c r="I227" s="305"/>
      <c r="J227" s="150"/>
      <c r="K227" s="36"/>
      <c r="L227" s="312"/>
      <c r="M227" s="299"/>
      <c r="N227" s="25"/>
    </row>
    <row r="228" spans="1:14" ht="17.25">
      <c r="A228" s="13"/>
      <c r="B228" s="18"/>
      <c r="C228" s="13"/>
      <c r="D228" s="299"/>
      <c r="E228" s="299"/>
      <c r="F228" s="299"/>
      <c r="G228" s="299"/>
      <c r="H228" s="150"/>
      <c r="I228" s="305"/>
      <c r="J228" s="150"/>
      <c r="K228" s="36"/>
      <c r="L228" s="312"/>
      <c r="M228" s="299"/>
      <c r="N228" s="25"/>
    </row>
    <row r="229" spans="1:14" ht="17.25">
      <c r="A229" s="13"/>
      <c r="B229" s="18"/>
      <c r="C229" s="13"/>
      <c r="D229" s="299"/>
      <c r="E229" s="299"/>
      <c r="F229" s="299"/>
      <c r="G229" s="299"/>
      <c r="H229" s="150"/>
      <c r="I229" s="305"/>
      <c r="J229" s="150"/>
      <c r="K229" s="36"/>
      <c r="L229" s="312"/>
      <c r="M229" s="299"/>
      <c r="N229" s="25"/>
    </row>
    <row r="230" spans="1:14" ht="17.25">
      <c r="A230" s="13"/>
      <c r="B230" s="18"/>
      <c r="C230" s="13"/>
      <c r="D230" s="299"/>
      <c r="E230" s="299"/>
      <c r="F230" s="299"/>
      <c r="G230" s="299"/>
      <c r="H230" s="150"/>
      <c r="I230" s="305"/>
      <c r="J230" s="150"/>
      <c r="K230" s="36"/>
      <c r="L230" s="312"/>
      <c r="M230" s="299"/>
      <c r="N230" s="25"/>
    </row>
    <row r="231" spans="1:14" ht="17.25">
      <c r="A231" s="13"/>
      <c r="B231" s="18"/>
      <c r="C231" s="13"/>
      <c r="D231" s="299"/>
      <c r="E231" s="299"/>
      <c r="F231" s="299"/>
      <c r="G231" s="299"/>
      <c r="H231" s="150"/>
      <c r="I231" s="305"/>
      <c r="J231" s="150"/>
      <c r="K231" s="36"/>
      <c r="L231" s="312"/>
      <c r="M231" s="299"/>
      <c r="N231" s="25"/>
    </row>
    <row r="232" spans="1:14" ht="17.25">
      <c r="A232" s="13"/>
      <c r="B232" s="18"/>
      <c r="C232" s="13"/>
      <c r="D232" s="299"/>
      <c r="E232" s="299"/>
      <c r="F232" s="299"/>
      <c r="G232" s="299"/>
      <c r="H232" s="150"/>
      <c r="I232" s="305"/>
      <c r="J232" s="150"/>
      <c r="K232" s="36"/>
      <c r="L232" s="312"/>
      <c r="M232" s="299"/>
      <c r="N232" s="25"/>
    </row>
    <row r="233" spans="1:14" ht="17.25">
      <c r="A233" s="13"/>
      <c r="B233" s="18"/>
      <c r="C233" s="13"/>
      <c r="D233" s="299"/>
      <c r="E233" s="299"/>
      <c r="F233" s="299"/>
      <c r="G233" s="299"/>
      <c r="H233" s="150"/>
      <c r="I233" s="305"/>
      <c r="J233" s="150"/>
      <c r="K233" s="36"/>
      <c r="L233" s="312"/>
      <c r="M233" s="299"/>
      <c r="N233" s="25"/>
    </row>
    <row r="234" spans="1:14" ht="17.25">
      <c r="A234" s="13"/>
      <c r="B234" s="18"/>
      <c r="C234" s="13"/>
      <c r="D234" s="299"/>
      <c r="E234" s="299"/>
      <c r="F234" s="299"/>
      <c r="G234" s="299"/>
      <c r="H234" s="150"/>
      <c r="I234" s="305"/>
      <c r="J234" s="150"/>
      <c r="K234" s="36"/>
      <c r="L234" s="312"/>
      <c r="M234" s="299"/>
      <c r="N234" s="25"/>
    </row>
    <row r="235" spans="1:14" ht="17.25">
      <c r="A235" s="13"/>
      <c r="B235" s="18"/>
      <c r="C235" s="13"/>
      <c r="D235" s="299"/>
      <c r="E235" s="299"/>
      <c r="F235" s="299"/>
      <c r="G235" s="299"/>
      <c r="H235" s="150"/>
      <c r="I235" s="305"/>
      <c r="J235" s="150"/>
      <c r="K235" s="36"/>
      <c r="L235" s="312"/>
      <c r="M235" s="299"/>
      <c r="N235" s="25"/>
    </row>
    <row r="236" spans="1:14" ht="17.25">
      <c r="A236" s="13"/>
      <c r="B236" s="18"/>
      <c r="C236" s="13"/>
      <c r="D236" s="299"/>
      <c r="E236" s="299"/>
      <c r="F236" s="299"/>
      <c r="G236" s="299"/>
      <c r="H236" s="150"/>
      <c r="I236" s="305"/>
      <c r="J236" s="150"/>
      <c r="K236" s="36"/>
      <c r="L236" s="312"/>
      <c r="M236" s="299"/>
      <c r="N236" s="25"/>
    </row>
    <row r="237" spans="1:14" ht="17.25">
      <c r="A237" s="13"/>
      <c r="B237" s="18"/>
      <c r="C237" s="13"/>
      <c r="D237" s="299"/>
      <c r="E237" s="299"/>
      <c r="F237" s="299"/>
      <c r="G237" s="299"/>
      <c r="H237" s="150"/>
      <c r="I237" s="305"/>
      <c r="J237" s="150"/>
      <c r="K237" s="36"/>
      <c r="L237" s="312"/>
      <c r="M237" s="299"/>
      <c r="N237" s="25"/>
    </row>
    <row r="238" spans="1:14" ht="17.25">
      <c r="A238" s="13"/>
      <c r="B238" s="18"/>
      <c r="C238" s="13"/>
      <c r="D238" s="299"/>
      <c r="E238" s="299"/>
      <c r="F238" s="299"/>
      <c r="G238" s="299"/>
      <c r="H238" s="150"/>
      <c r="I238" s="305"/>
      <c r="J238" s="150"/>
      <c r="K238" s="36"/>
      <c r="L238" s="312"/>
      <c r="M238" s="299"/>
      <c r="N238" s="25"/>
    </row>
    <row r="239" spans="1:14" ht="17.25">
      <c r="A239" s="13"/>
      <c r="B239" s="18"/>
      <c r="C239" s="13"/>
      <c r="D239" s="299"/>
      <c r="E239" s="299"/>
      <c r="F239" s="299"/>
      <c r="G239" s="299"/>
      <c r="H239" s="150"/>
      <c r="I239" s="305"/>
      <c r="J239" s="150"/>
      <c r="K239" s="36"/>
      <c r="L239" s="312"/>
      <c r="M239" s="299"/>
      <c r="N239" s="25"/>
    </row>
    <row r="240" spans="1:14" ht="17.25">
      <c r="A240" s="13"/>
      <c r="B240" s="18"/>
      <c r="C240" s="13"/>
      <c r="D240" s="299"/>
      <c r="E240" s="299"/>
      <c r="F240" s="299"/>
      <c r="G240" s="299"/>
      <c r="H240" s="150"/>
      <c r="I240" s="305"/>
      <c r="J240" s="150"/>
      <c r="K240" s="36"/>
      <c r="L240" s="312"/>
      <c r="M240" s="299"/>
      <c r="N240" s="25"/>
    </row>
    <row r="241" spans="1:14" ht="17.25">
      <c r="A241" s="13"/>
      <c r="B241" s="18"/>
      <c r="C241" s="13"/>
      <c r="D241" s="299"/>
      <c r="E241" s="299"/>
      <c r="F241" s="299"/>
      <c r="G241" s="299"/>
      <c r="H241" s="150"/>
      <c r="I241" s="305"/>
      <c r="J241" s="150"/>
      <c r="K241" s="36"/>
      <c r="L241" s="312"/>
      <c r="M241" s="299"/>
      <c r="N241" s="25"/>
    </row>
    <row r="242" spans="1:14" ht="17.25">
      <c r="A242" s="13"/>
      <c r="B242" s="18"/>
      <c r="C242" s="13"/>
      <c r="D242" s="299"/>
      <c r="E242" s="299"/>
      <c r="F242" s="299"/>
      <c r="G242" s="299"/>
      <c r="H242" s="150"/>
      <c r="I242" s="305"/>
      <c r="J242" s="150"/>
      <c r="K242" s="36"/>
      <c r="L242" s="312"/>
      <c r="M242" s="299"/>
      <c r="N242" s="25"/>
    </row>
    <row r="243" spans="1:14" ht="17.25">
      <c r="A243" s="13"/>
      <c r="B243" s="18"/>
      <c r="C243" s="13"/>
      <c r="D243" s="299"/>
      <c r="E243" s="299"/>
      <c r="F243" s="299"/>
      <c r="G243" s="299"/>
      <c r="H243" s="150"/>
      <c r="I243" s="305"/>
      <c r="J243" s="150"/>
      <c r="K243" s="36"/>
      <c r="L243" s="312"/>
      <c r="M243" s="299"/>
      <c r="N243" s="25"/>
    </row>
    <row r="244" spans="1:14" ht="17.25">
      <c r="A244" s="13"/>
      <c r="B244" s="18"/>
      <c r="C244" s="13"/>
      <c r="D244" s="299"/>
      <c r="E244" s="299"/>
      <c r="F244" s="299"/>
      <c r="G244" s="299"/>
      <c r="H244" s="150"/>
      <c r="I244" s="305"/>
      <c r="J244" s="150"/>
      <c r="K244" s="36"/>
      <c r="L244" s="312"/>
      <c r="M244" s="299"/>
      <c r="N244" s="25"/>
    </row>
    <row r="245" spans="1:14" ht="17.25">
      <c r="A245" s="13"/>
      <c r="B245" s="18"/>
      <c r="C245" s="13"/>
      <c r="D245" s="299"/>
      <c r="E245" s="299"/>
      <c r="F245" s="299"/>
      <c r="G245" s="299"/>
      <c r="H245" s="150"/>
      <c r="I245" s="305"/>
      <c r="J245" s="150"/>
      <c r="K245" s="36"/>
      <c r="L245" s="312"/>
      <c r="M245" s="299"/>
      <c r="N245" s="25"/>
    </row>
    <row r="246" ht="17.25">
      <c r="B246" s="18"/>
    </row>
    <row r="247" ht="17.25">
      <c r="B247" s="18"/>
    </row>
  </sheetData>
  <sheetProtection/>
  <autoFilter ref="A9:N167"/>
  <mergeCells count="24">
    <mergeCell ref="K8:K9"/>
    <mergeCell ref="J8:J9"/>
    <mergeCell ref="B8:B9"/>
    <mergeCell ref="C8:C9"/>
    <mergeCell ref="N99:N101"/>
    <mergeCell ref="H8:H9"/>
    <mergeCell ref="I8:I9"/>
    <mergeCell ref="A1:B1"/>
    <mergeCell ref="A2:B2"/>
    <mergeCell ref="M8:M9"/>
    <mergeCell ref="N8:N9"/>
    <mergeCell ref="D8:F8"/>
    <mergeCell ref="G8:G9"/>
    <mergeCell ref="A5:T5"/>
    <mergeCell ref="A4:T4"/>
    <mergeCell ref="S1:T1"/>
    <mergeCell ref="L8:L9"/>
    <mergeCell ref="T8:T9"/>
    <mergeCell ref="M1:N1"/>
    <mergeCell ref="O8:O9"/>
    <mergeCell ref="P8:R8"/>
    <mergeCell ref="S8:S9"/>
    <mergeCell ref="S7:T7"/>
    <mergeCell ref="A8:A9"/>
  </mergeCells>
  <printOptions/>
  <pageMargins left="0.24" right="0.2" top="0.45" bottom="0.38" header="0.2" footer="0.2"/>
  <pageSetup horizontalDpi="600" verticalDpi="600" orientation="landscape" paperSize="9" scale="93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6.57421875" style="59" bestFit="1" customWidth="1"/>
    <col min="2" max="2" width="62.7109375" style="63" customWidth="1"/>
    <col min="3" max="3" width="11.28125" style="59" bestFit="1" customWidth="1"/>
    <col min="4" max="4" width="11.57421875" style="59" bestFit="1" customWidth="1"/>
    <col min="5" max="5" width="10.140625" style="60" customWidth="1"/>
    <col min="6" max="6" width="9.00390625" style="61" hidden="1" customWidth="1"/>
    <col min="7" max="7" width="13.28125" style="61" hidden="1" customWidth="1"/>
    <col min="8" max="8" width="9.00390625" style="62" hidden="1" customWidth="1"/>
    <col min="9" max="9" width="14.57421875" style="60" hidden="1" customWidth="1"/>
    <col min="10" max="10" width="7.57421875" style="60" hidden="1" customWidth="1"/>
    <col min="11" max="11" width="7.8515625" style="60" hidden="1" customWidth="1"/>
    <col min="12" max="12" width="8.00390625" style="60" hidden="1" customWidth="1"/>
    <col min="13" max="13" width="8.140625" style="60" customWidth="1"/>
    <col min="14" max="14" width="7.8515625" style="60" customWidth="1"/>
    <col min="15" max="15" width="10.140625" style="60" bestFit="1" customWidth="1"/>
    <col min="16" max="16" width="12.7109375" style="60" customWidth="1"/>
    <col min="17" max="17" width="18.140625" style="60" bestFit="1" customWidth="1"/>
    <col min="18" max="18" width="10.8515625" style="60" customWidth="1"/>
    <col min="19" max="16384" width="9.140625" style="60" customWidth="1"/>
  </cols>
  <sheetData>
    <row r="1" spans="1:17" ht="18" customHeight="1">
      <c r="A1" s="568" t="s">
        <v>637</v>
      </c>
      <c r="B1" s="569"/>
      <c r="P1" s="565" t="s">
        <v>69</v>
      </c>
      <c r="Q1" s="565"/>
    </row>
    <row r="2" spans="1:17" ht="18" customHeight="1">
      <c r="A2" s="568" t="s">
        <v>635</v>
      </c>
      <c r="B2" s="569"/>
      <c r="P2" s="367"/>
      <c r="Q2" s="367"/>
    </row>
    <row r="3" spans="16:17" ht="18" customHeight="1">
      <c r="P3" s="367"/>
      <c r="Q3" s="367"/>
    </row>
    <row r="4" spans="1:17" s="87" customFormat="1" ht="15.75">
      <c r="A4" s="566" t="s">
        <v>3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</row>
    <row r="5" spans="1:20" s="87" customFormat="1" ht="15.75">
      <c r="A5" s="554" t="s">
        <v>501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353"/>
      <c r="S5" s="353"/>
      <c r="T5" s="353"/>
    </row>
    <row r="6" spans="1:17" ht="19.5" customHeight="1">
      <c r="A6" s="43"/>
      <c r="B6" s="44"/>
      <c r="C6" s="60"/>
      <c r="D6" s="60"/>
      <c r="F6" s="45"/>
      <c r="G6" s="45"/>
      <c r="H6" s="43"/>
      <c r="P6" s="567" t="s">
        <v>104</v>
      </c>
      <c r="Q6" s="567"/>
    </row>
    <row r="7" spans="1:17" s="46" customFormat="1" ht="21.75" customHeight="1">
      <c r="A7" s="550" t="s">
        <v>94</v>
      </c>
      <c r="B7" s="550" t="s">
        <v>640</v>
      </c>
      <c r="C7" s="557" t="s">
        <v>324</v>
      </c>
      <c r="D7" s="558"/>
      <c r="E7" s="558"/>
      <c r="F7" s="559"/>
      <c r="G7" s="560" t="s">
        <v>130</v>
      </c>
      <c r="H7" s="560" t="s">
        <v>97</v>
      </c>
      <c r="I7" s="47"/>
      <c r="J7" s="562" t="s">
        <v>64</v>
      </c>
      <c r="K7" s="563"/>
      <c r="L7" s="564"/>
      <c r="M7" s="557" t="s">
        <v>325</v>
      </c>
      <c r="N7" s="558"/>
      <c r="O7" s="558"/>
      <c r="P7" s="559"/>
      <c r="Q7" s="550" t="s">
        <v>496</v>
      </c>
    </row>
    <row r="8" spans="1:17" s="46" customFormat="1" ht="38.25">
      <c r="A8" s="551"/>
      <c r="B8" s="551"/>
      <c r="C8" s="48" t="s">
        <v>100</v>
      </c>
      <c r="D8" s="48" t="s">
        <v>121</v>
      </c>
      <c r="E8" s="48" t="s">
        <v>65</v>
      </c>
      <c r="F8" s="48" t="s">
        <v>61</v>
      </c>
      <c r="G8" s="561"/>
      <c r="H8" s="561"/>
      <c r="I8" s="49" t="s">
        <v>66</v>
      </c>
      <c r="J8" s="49" t="s">
        <v>100</v>
      </c>
      <c r="K8" s="49" t="s">
        <v>121</v>
      </c>
      <c r="L8" s="49" t="s">
        <v>65</v>
      </c>
      <c r="M8" s="48" t="s">
        <v>100</v>
      </c>
      <c r="N8" s="48" t="s">
        <v>121</v>
      </c>
      <c r="O8" s="48" t="s">
        <v>65</v>
      </c>
      <c r="P8" s="48" t="s">
        <v>67</v>
      </c>
      <c r="Q8" s="551"/>
    </row>
    <row r="9" spans="1:17" s="88" customFormat="1" ht="16.5" customHeight="1">
      <c r="A9" s="368"/>
      <c r="B9" s="369" t="s">
        <v>326</v>
      </c>
      <c r="C9" s="370">
        <f>+C10</f>
        <v>52134.77777777778</v>
      </c>
      <c r="D9" s="370">
        <f>+D10</f>
        <v>47215</v>
      </c>
      <c r="E9" s="370">
        <f aca="true" t="shared" si="0" ref="E9:P9">+E10</f>
        <v>4919.777777777777</v>
      </c>
      <c r="F9" s="370">
        <f t="shared" si="0"/>
        <v>0</v>
      </c>
      <c r="G9" s="370">
        <f t="shared" si="0"/>
        <v>0</v>
      </c>
      <c r="H9" s="370">
        <f t="shared" si="0"/>
        <v>0</v>
      </c>
      <c r="I9" s="370">
        <f t="shared" si="0"/>
        <v>0</v>
      </c>
      <c r="J9" s="370">
        <f t="shared" si="0"/>
        <v>0</v>
      </c>
      <c r="K9" s="370">
        <f t="shared" si="0"/>
        <v>0</v>
      </c>
      <c r="L9" s="370">
        <f t="shared" si="0"/>
        <v>0</v>
      </c>
      <c r="M9" s="370">
        <f t="shared" si="0"/>
        <v>52140.11111111111</v>
      </c>
      <c r="N9" s="370">
        <f t="shared" si="0"/>
        <v>47215</v>
      </c>
      <c r="O9" s="370">
        <f t="shared" si="0"/>
        <v>4925.1111111111095</v>
      </c>
      <c r="P9" s="370">
        <f t="shared" si="0"/>
        <v>0</v>
      </c>
      <c r="Q9" s="368"/>
    </row>
    <row r="10" spans="1:17" s="93" customFormat="1" ht="16.5" customHeight="1">
      <c r="A10" s="327" t="s">
        <v>126</v>
      </c>
      <c r="B10" s="159" t="s">
        <v>311</v>
      </c>
      <c r="C10" s="161">
        <f>+C11+C21</f>
        <v>52134.77777777778</v>
      </c>
      <c r="D10" s="161">
        <f>+D11+D21</f>
        <v>47215</v>
      </c>
      <c r="E10" s="161">
        <f>+E11+E21</f>
        <v>4919.777777777777</v>
      </c>
      <c r="F10" s="109"/>
      <c r="G10" s="109"/>
      <c r="H10" s="109"/>
      <c r="I10" s="109"/>
      <c r="J10" s="109"/>
      <c r="K10" s="109"/>
      <c r="L10" s="109"/>
      <c r="M10" s="161">
        <f>+M11+M21</f>
        <v>52140.11111111111</v>
      </c>
      <c r="N10" s="161">
        <f>+N11+N21</f>
        <v>47215</v>
      </c>
      <c r="O10" s="161">
        <f>+O11+O21</f>
        <v>4925.1111111111095</v>
      </c>
      <c r="P10" s="161">
        <f>+P11+P21</f>
        <v>0</v>
      </c>
      <c r="Q10" s="371"/>
    </row>
    <row r="11" spans="1:17" s="96" customFormat="1" ht="16.5" customHeight="1">
      <c r="A11" s="105" t="s">
        <v>318</v>
      </c>
      <c r="B11" s="69" t="s">
        <v>327</v>
      </c>
      <c r="C11" s="94">
        <f>+C12</f>
        <v>11694</v>
      </c>
      <c r="D11" s="94">
        <f>+D12</f>
        <v>11694</v>
      </c>
      <c r="E11" s="94">
        <f>+E12</f>
        <v>0</v>
      </c>
      <c r="F11" s="109"/>
      <c r="G11" s="109"/>
      <c r="H11" s="109"/>
      <c r="I11" s="109"/>
      <c r="J11" s="109"/>
      <c r="K11" s="109"/>
      <c r="L11" s="109"/>
      <c r="M11" s="94">
        <f>+M12</f>
        <v>11694</v>
      </c>
      <c r="N11" s="94">
        <f>+N12</f>
        <v>11694</v>
      </c>
      <c r="O11" s="94">
        <f>+O12</f>
        <v>0</v>
      </c>
      <c r="P11" s="94">
        <f>+P12</f>
        <v>0</v>
      </c>
      <c r="Q11" s="50"/>
    </row>
    <row r="12" spans="1:17" s="90" customFormat="1" ht="16.5" customHeight="1">
      <c r="A12" s="105"/>
      <c r="B12" s="69" t="s">
        <v>328</v>
      </c>
      <c r="C12" s="94">
        <f>SUM(C13:C20)</f>
        <v>11694</v>
      </c>
      <c r="D12" s="94">
        <f>SUM(D13:D20)</f>
        <v>11694</v>
      </c>
      <c r="E12" s="94">
        <f>SUM(E13:E20)</f>
        <v>0</v>
      </c>
      <c r="F12" s="109"/>
      <c r="G12" s="109"/>
      <c r="H12" s="109"/>
      <c r="I12" s="109"/>
      <c r="J12" s="109"/>
      <c r="K12" s="109"/>
      <c r="L12" s="109"/>
      <c r="M12" s="94">
        <f>SUM(M13:M20)</f>
        <v>11694</v>
      </c>
      <c r="N12" s="94">
        <f>SUM(N13:N20)</f>
        <v>11694</v>
      </c>
      <c r="O12" s="94">
        <f>SUM(O13:O20)</f>
        <v>0</v>
      </c>
      <c r="P12" s="94">
        <f>SUM(P13:P20)</f>
        <v>0</v>
      </c>
      <c r="Q12" s="50"/>
    </row>
    <row r="13" spans="1:17" s="90" customFormat="1" ht="16.5" customHeight="1">
      <c r="A13" s="287">
        <v>1</v>
      </c>
      <c r="B13" s="128" t="s">
        <v>110</v>
      </c>
      <c r="C13" s="52">
        <v>1450</v>
      </c>
      <c r="D13" s="52">
        <v>1450</v>
      </c>
      <c r="E13" s="52"/>
      <c r="F13" s="109"/>
      <c r="G13" s="109"/>
      <c r="H13" s="109"/>
      <c r="I13" s="109"/>
      <c r="J13" s="109"/>
      <c r="K13" s="109"/>
      <c r="L13" s="109"/>
      <c r="M13" s="52">
        <v>1450</v>
      </c>
      <c r="N13" s="52">
        <v>1450</v>
      </c>
      <c r="O13" s="52"/>
      <c r="P13" s="52"/>
      <c r="Q13" s="50"/>
    </row>
    <row r="14" spans="1:17" s="90" customFormat="1" ht="16.5" customHeight="1">
      <c r="A14" s="287">
        <v>2</v>
      </c>
      <c r="B14" s="128" t="s">
        <v>111</v>
      </c>
      <c r="C14" s="52">
        <v>1450</v>
      </c>
      <c r="D14" s="52">
        <v>1450</v>
      </c>
      <c r="E14" s="52"/>
      <c r="F14" s="109"/>
      <c r="G14" s="109"/>
      <c r="H14" s="109"/>
      <c r="I14" s="109"/>
      <c r="J14" s="109"/>
      <c r="K14" s="109"/>
      <c r="L14" s="109"/>
      <c r="M14" s="52">
        <v>1450</v>
      </c>
      <c r="N14" s="52">
        <v>1450</v>
      </c>
      <c r="O14" s="52"/>
      <c r="P14" s="52"/>
      <c r="Q14" s="50"/>
    </row>
    <row r="15" spans="1:17" s="89" customFormat="1" ht="16.5" customHeight="1">
      <c r="A15" s="287">
        <v>3</v>
      </c>
      <c r="B15" s="128" t="s">
        <v>112</v>
      </c>
      <c r="C15" s="52">
        <v>1739</v>
      </c>
      <c r="D15" s="52">
        <v>1739</v>
      </c>
      <c r="E15" s="52"/>
      <c r="F15" s="109"/>
      <c r="G15" s="109"/>
      <c r="H15" s="109"/>
      <c r="I15" s="109"/>
      <c r="J15" s="109"/>
      <c r="K15" s="109"/>
      <c r="L15" s="109"/>
      <c r="M15" s="52">
        <v>1739</v>
      </c>
      <c r="N15" s="52">
        <v>1739</v>
      </c>
      <c r="O15" s="52"/>
      <c r="P15" s="52"/>
      <c r="Q15" s="50"/>
    </row>
    <row r="16" spans="1:17" s="90" customFormat="1" ht="16.5" customHeight="1">
      <c r="A16" s="287">
        <v>4</v>
      </c>
      <c r="B16" s="128" t="s">
        <v>113</v>
      </c>
      <c r="C16" s="52">
        <v>1739</v>
      </c>
      <c r="D16" s="52">
        <v>1739</v>
      </c>
      <c r="E16" s="52"/>
      <c r="F16" s="109"/>
      <c r="G16" s="109"/>
      <c r="H16" s="109"/>
      <c r="I16" s="109"/>
      <c r="J16" s="109"/>
      <c r="K16" s="109"/>
      <c r="L16" s="109"/>
      <c r="M16" s="52">
        <v>1739</v>
      </c>
      <c r="N16" s="52">
        <v>1739</v>
      </c>
      <c r="O16" s="52"/>
      <c r="P16" s="52"/>
      <c r="Q16" s="50"/>
    </row>
    <row r="17" spans="1:17" s="90" customFormat="1" ht="16.5" customHeight="1">
      <c r="A17" s="287">
        <v>5</v>
      </c>
      <c r="B17" s="128" t="s">
        <v>114</v>
      </c>
      <c r="C17" s="52">
        <v>1450</v>
      </c>
      <c r="D17" s="52">
        <v>1450</v>
      </c>
      <c r="E17" s="52"/>
      <c r="F17" s="109"/>
      <c r="G17" s="109"/>
      <c r="H17" s="109"/>
      <c r="I17" s="109"/>
      <c r="J17" s="109"/>
      <c r="K17" s="109"/>
      <c r="L17" s="109"/>
      <c r="M17" s="52">
        <v>1450</v>
      </c>
      <c r="N17" s="52">
        <v>1450</v>
      </c>
      <c r="O17" s="52"/>
      <c r="P17" s="52"/>
      <c r="Q17" s="50"/>
    </row>
    <row r="18" spans="1:17" s="90" customFormat="1" ht="16.5" customHeight="1">
      <c r="A18" s="287">
        <v>6</v>
      </c>
      <c r="B18" s="128" t="s">
        <v>115</v>
      </c>
      <c r="C18" s="52">
        <v>1208</v>
      </c>
      <c r="D18" s="52">
        <v>1208</v>
      </c>
      <c r="E18" s="52"/>
      <c r="F18" s="109"/>
      <c r="G18" s="109"/>
      <c r="H18" s="109"/>
      <c r="I18" s="109"/>
      <c r="J18" s="109"/>
      <c r="K18" s="109"/>
      <c r="L18" s="109"/>
      <c r="M18" s="52">
        <v>1208</v>
      </c>
      <c r="N18" s="52">
        <v>1208</v>
      </c>
      <c r="O18" s="52"/>
      <c r="P18" s="52"/>
      <c r="Q18" s="50"/>
    </row>
    <row r="19" spans="1:17" s="90" customFormat="1" ht="16.5" customHeight="1">
      <c r="A19" s="287">
        <v>7</v>
      </c>
      <c r="B19" s="128" t="s">
        <v>116</v>
      </c>
      <c r="C19" s="52">
        <v>1208</v>
      </c>
      <c r="D19" s="52">
        <v>1208</v>
      </c>
      <c r="E19" s="52"/>
      <c r="F19" s="109"/>
      <c r="G19" s="109"/>
      <c r="H19" s="109"/>
      <c r="I19" s="109"/>
      <c r="J19" s="109"/>
      <c r="K19" s="109"/>
      <c r="L19" s="109"/>
      <c r="M19" s="52">
        <v>1208</v>
      </c>
      <c r="N19" s="52">
        <v>1208</v>
      </c>
      <c r="O19" s="52"/>
      <c r="P19" s="52"/>
      <c r="Q19" s="50"/>
    </row>
    <row r="20" spans="1:17" s="92" customFormat="1" ht="16.5" customHeight="1">
      <c r="A20" s="287">
        <v>8</v>
      </c>
      <c r="B20" s="128" t="s">
        <v>117</v>
      </c>
      <c r="C20" s="52">
        <v>1450</v>
      </c>
      <c r="D20" s="52">
        <v>1450</v>
      </c>
      <c r="E20" s="52"/>
      <c r="F20" s="109"/>
      <c r="G20" s="109"/>
      <c r="H20" s="109"/>
      <c r="I20" s="109"/>
      <c r="J20" s="109"/>
      <c r="K20" s="109"/>
      <c r="L20" s="109"/>
      <c r="M20" s="52">
        <v>1450</v>
      </c>
      <c r="N20" s="52">
        <v>1450</v>
      </c>
      <c r="O20" s="52"/>
      <c r="P20" s="52"/>
      <c r="Q20" s="50"/>
    </row>
    <row r="21" spans="1:17" s="97" customFormat="1" ht="16.5" customHeight="1">
      <c r="A21" s="237" t="s">
        <v>669</v>
      </c>
      <c r="B21" s="69" t="s">
        <v>329</v>
      </c>
      <c r="C21" s="94">
        <f>C22+C31</f>
        <v>40440.77777777778</v>
      </c>
      <c r="D21" s="94">
        <f>D22+D31</f>
        <v>35521</v>
      </c>
      <c r="E21" s="94">
        <f>E22+E31</f>
        <v>4919.777777777777</v>
      </c>
      <c r="F21" s="80" t="e">
        <f>F22+F26+F34+#REF!+F54</f>
        <v>#REF!</v>
      </c>
      <c r="G21" s="55"/>
      <c r="H21" s="56"/>
      <c r="I21" s="55" t="e">
        <f>I22+I26+I34+#REF!+I54</f>
        <v>#REF!</v>
      </c>
      <c r="J21" s="55" t="e">
        <f>J22+J26+J34+#REF!+J54</f>
        <v>#REF!</v>
      </c>
      <c r="K21" s="55" t="e">
        <f>K22+K26+K34+#REF!+K54</f>
        <v>#REF!</v>
      </c>
      <c r="L21" s="55" t="e">
        <f>L22+L26+L34+#REF!+L54</f>
        <v>#REF!</v>
      </c>
      <c r="M21" s="94">
        <f>M22+M31</f>
        <v>40446.11111111111</v>
      </c>
      <c r="N21" s="94">
        <f>N22+N31</f>
        <v>35521</v>
      </c>
      <c r="O21" s="94">
        <f>O22+O31</f>
        <v>4925.1111111111095</v>
      </c>
      <c r="P21" s="94">
        <f>P22+P31</f>
        <v>0</v>
      </c>
      <c r="Q21" s="38"/>
    </row>
    <row r="22" spans="1:17" s="99" customFormat="1" ht="16.5" customHeight="1">
      <c r="A22" s="237" t="s">
        <v>670</v>
      </c>
      <c r="B22" s="54" t="s">
        <v>330</v>
      </c>
      <c r="C22" s="136">
        <f>+C23+C25+C28</f>
        <v>4495</v>
      </c>
      <c r="D22" s="136">
        <f>+D23+D25+D28</f>
        <v>3735</v>
      </c>
      <c r="E22" s="136">
        <f>+E23+E25+E28</f>
        <v>760</v>
      </c>
      <c r="F22" s="94">
        <f>SUM(F23:F25)</f>
        <v>0</v>
      </c>
      <c r="G22" s="94"/>
      <c r="H22" s="95"/>
      <c r="I22" s="94">
        <f>SUM(I23:I25)</f>
        <v>1057700000</v>
      </c>
      <c r="J22" s="94">
        <f>SUM(J23:J25)</f>
        <v>1400</v>
      </c>
      <c r="K22" s="94">
        <f>SUM(K23:K25)</f>
        <v>1120</v>
      </c>
      <c r="L22" s="94">
        <f>SUM(L23:L25)</f>
        <v>280</v>
      </c>
      <c r="M22" s="136">
        <f>+M23+M25+M28</f>
        <v>4495</v>
      </c>
      <c r="N22" s="136">
        <f>+N23+N25+N28</f>
        <v>3735</v>
      </c>
      <c r="O22" s="136">
        <f>+O23+O25+O28</f>
        <v>760</v>
      </c>
      <c r="P22" s="136">
        <f>+P23+P25+P28</f>
        <v>0</v>
      </c>
      <c r="Q22" s="22"/>
    </row>
    <row r="23" spans="1:17" s="90" customFormat="1" ht="16.5" customHeight="1">
      <c r="A23" s="265"/>
      <c r="B23" s="132" t="s">
        <v>551</v>
      </c>
      <c r="C23" s="55">
        <f>+SUM(C24:C24)</f>
        <v>639</v>
      </c>
      <c r="D23" s="55">
        <f>+SUM(D24:D24)</f>
        <v>511</v>
      </c>
      <c r="E23" s="55">
        <f>+SUM(E24:E24)</f>
        <v>128</v>
      </c>
      <c r="F23" s="52"/>
      <c r="G23" s="52" t="s">
        <v>62</v>
      </c>
      <c r="H23" s="52"/>
      <c r="I23" s="52">
        <v>200000000</v>
      </c>
      <c r="J23" s="52">
        <v>250</v>
      </c>
      <c r="K23" s="52">
        <v>200</v>
      </c>
      <c r="L23" s="52">
        <f>J23-K23</f>
        <v>50</v>
      </c>
      <c r="M23" s="55">
        <f>+SUM(M24:M24)</f>
        <v>639</v>
      </c>
      <c r="N23" s="55">
        <f>+SUM(N24:N24)</f>
        <v>511</v>
      </c>
      <c r="O23" s="55">
        <f>+SUM(O24:O24)</f>
        <v>128</v>
      </c>
      <c r="P23" s="55">
        <f>+SUM(P24:P24)</f>
        <v>0</v>
      </c>
      <c r="Q23" s="372"/>
    </row>
    <row r="24" spans="1:17" s="89" customFormat="1" ht="16.5" customHeight="1">
      <c r="A24" s="57">
        <v>1</v>
      </c>
      <c r="B24" s="28" t="s">
        <v>552</v>
      </c>
      <c r="C24" s="52">
        <v>639</v>
      </c>
      <c r="D24" s="52">
        <v>511</v>
      </c>
      <c r="E24" s="52">
        <f>+C24-D24</f>
        <v>128</v>
      </c>
      <c r="F24" s="52"/>
      <c r="G24" s="52" t="s">
        <v>62</v>
      </c>
      <c r="H24" s="52"/>
      <c r="I24" s="52">
        <v>125700000</v>
      </c>
      <c r="J24" s="52">
        <v>200</v>
      </c>
      <c r="K24" s="52">
        <v>160</v>
      </c>
      <c r="L24" s="52">
        <f>J24-K24</f>
        <v>40</v>
      </c>
      <c r="M24" s="52">
        <v>639</v>
      </c>
      <c r="N24" s="52">
        <v>511</v>
      </c>
      <c r="O24" s="52">
        <f>+M24-N24</f>
        <v>128</v>
      </c>
      <c r="P24" s="52">
        <f>+N24-D24</f>
        <v>0</v>
      </c>
      <c r="Q24" s="58" t="s">
        <v>578</v>
      </c>
    </row>
    <row r="25" spans="1:17" s="101" customFormat="1" ht="16.5" customHeight="1">
      <c r="A25" s="265"/>
      <c r="B25" s="132" t="s">
        <v>553</v>
      </c>
      <c r="C25" s="55">
        <f>+SUM(C26:C27)</f>
        <v>1701</v>
      </c>
      <c r="D25" s="55">
        <f>+SUM(D26:D27)</f>
        <v>1500</v>
      </c>
      <c r="E25" s="55">
        <f>+SUM(E26:E27)</f>
        <v>201</v>
      </c>
      <c r="F25" s="52"/>
      <c r="G25" s="52" t="s">
        <v>63</v>
      </c>
      <c r="H25" s="52"/>
      <c r="I25" s="52">
        <v>732000000</v>
      </c>
      <c r="J25" s="52">
        <v>950</v>
      </c>
      <c r="K25" s="52">
        <v>760</v>
      </c>
      <c r="L25" s="52">
        <f>J25-K25</f>
        <v>190</v>
      </c>
      <c r="M25" s="55">
        <f>+SUM(M26:M27)</f>
        <v>1701</v>
      </c>
      <c r="N25" s="55">
        <f>+SUM(N26:N27)</f>
        <v>1500</v>
      </c>
      <c r="O25" s="55">
        <f>+SUM(O26:O27)</f>
        <v>201</v>
      </c>
      <c r="P25" s="55">
        <f>+SUM(P26:P27)</f>
        <v>0</v>
      </c>
      <c r="Q25" s="124"/>
    </row>
    <row r="26" spans="1:17" s="90" customFormat="1" ht="25.5">
      <c r="A26" s="57">
        <v>1</v>
      </c>
      <c r="B26" s="28" t="s">
        <v>554</v>
      </c>
      <c r="C26" s="52">
        <v>1019</v>
      </c>
      <c r="D26" s="52">
        <v>900</v>
      </c>
      <c r="E26" s="52">
        <f>+C26-D26</f>
        <v>119</v>
      </c>
      <c r="F26" s="55">
        <f>SUM(F27:F29)</f>
        <v>0</v>
      </c>
      <c r="G26" s="55"/>
      <c r="H26" s="56"/>
      <c r="I26" s="55" t="e">
        <f>SUM(I27:I32)</f>
        <v>#REF!</v>
      </c>
      <c r="J26" s="55" t="e">
        <f>SUM(J27:J32)</f>
        <v>#REF!</v>
      </c>
      <c r="K26" s="55" t="e">
        <f>SUM(K27:K32)</f>
        <v>#REF!</v>
      </c>
      <c r="L26" s="55" t="e">
        <f>SUM(L27:L32)</f>
        <v>#REF!</v>
      </c>
      <c r="M26" s="52">
        <v>1019</v>
      </c>
      <c r="N26" s="52">
        <v>900</v>
      </c>
      <c r="O26" s="52">
        <f>+M26-N26</f>
        <v>119</v>
      </c>
      <c r="P26" s="52">
        <f>+N26-D26</f>
        <v>0</v>
      </c>
      <c r="Q26" s="268" t="s">
        <v>550</v>
      </c>
    </row>
    <row r="27" spans="1:17" s="90" customFormat="1" ht="25.5">
      <c r="A27" s="57">
        <v>2</v>
      </c>
      <c r="B27" s="28" t="s">
        <v>555</v>
      </c>
      <c r="C27" s="52">
        <v>682</v>
      </c>
      <c r="D27" s="52">
        <v>600</v>
      </c>
      <c r="E27" s="52">
        <f>+C27-D27</f>
        <v>82</v>
      </c>
      <c r="F27" s="52"/>
      <c r="G27" s="52" t="s">
        <v>62</v>
      </c>
      <c r="H27" s="52"/>
      <c r="I27" s="52">
        <v>120000000</v>
      </c>
      <c r="J27" s="52">
        <v>150</v>
      </c>
      <c r="K27" s="52">
        <v>120</v>
      </c>
      <c r="L27" s="52">
        <f>J27-K27</f>
        <v>30</v>
      </c>
      <c r="M27" s="52">
        <v>682</v>
      </c>
      <c r="N27" s="52">
        <v>600</v>
      </c>
      <c r="O27" s="52">
        <f>+M27-N27</f>
        <v>82</v>
      </c>
      <c r="P27" s="52">
        <f>+N27-D27</f>
        <v>0</v>
      </c>
      <c r="Q27" s="268" t="s">
        <v>550</v>
      </c>
    </row>
    <row r="28" spans="1:17" s="89" customFormat="1" ht="16.5" customHeight="1">
      <c r="A28" s="57"/>
      <c r="B28" s="132" t="s">
        <v>556</v>
      </c>
      <c r="C28" s="55">
        <f>+SUM(C29:C30)</f>
        <v>2155</v>
      </c>
      <c r="D28" s="55">
        <f>+SUM(D29:D30)</f>
        <v>1724</v>
      </c>
      <c r="E28" s="55">
        <f>+SUM(E29:E30)</f>
        <v>431</v>
      </c>
      <c r="F28" s="52"/>
      <c r="G28" s="52" t="s">
        <v>62</v>
      </c>
      <c r="H28" s="52"/>
      <c r="I28" s="52">
        <v>140000000</v>
      </c>
      <c r="J28" s="52">
        <v>176</v>
      </c>
      <c r="K28" s="52">
        <v>141</v>
      </c>
      <c r="L28" s="52">
        <f>J28-K28</f>
        <v>35</v>
      </c>
      <c r="M28" s="55">
        <f>+SUM(M29:M30)</f>
        <v>2155</v>
      </c>
      <c r="N28" s="55">
        <f>+SUM(N29:N30)</f>
        <v>1724</v>
      </c>
      <c r="O28" s="55">
        <f>+SUM(O29:O30)</f>
        <v>431</v>
      </c>
      <c r="P28" s="55">
        <f>+SUM(P29:P30)</f>
        <v>0</v>
      </c>
      <c r="Q28" s="268"/>
    </row>
    <row r="29" spans="1:17" s="90" customFormat="1" ht="16.5" customHeight="1">
      <c r="A29" s="57">
        <v>1</v>
      </c>
      <c r="B29" s="28" t="s">
        <v>557</v>
      </c>
      <c r="C29" s="52">
        <v>1155</v>
      </c>
      <c r="D29" s="52">
        <v>924</v>
      </c>
      <c r="E29" s="52">
        <f>+C29-D29</f>
        <v>231</v>
      </c>
      <c r="F29" s="52"/>
      <c r="G29" s="52" t="s">
        <v>62</v>
      </c>
      <c r="H29" s="52"/>
      <c r="I29" s="52">
        <v>272000000</v>
      </c>
      <c r="J29" s="52">
        <v>340</v>
      </c>
      <c r="K29" s="52">
        <v>272</v>
      </c>
      <c r="L29" s="52">
        <v>68</v>
      </c>
      <c r="M29" s="52">
        <v>1155</v>
      </c>
      <c r="N29" s="52">
        <v>924</v>
      </c>
      <c r="O29" s="52">
        <f>+M29-N29</f>
        <v>231</v>
      </c>
      <c r="P29" s="52">
        <f>+N29-D29</f>
        <v>0</v>
      </c>
      <c r="Q29" s="58" t="s">
        <v>578</v>
      </c>
    </row>
    <row r="30" spans="1:17" s="91" customFormat="1" ht="16.5" customHeight="1">
      <c r="A30" s="57">
        <v>2</v>
      </c>
      <c r="B30" s="28" t="s">
        <v>558</v>
      </c>
      <c r="C30" s="52">
        <v>1000</v>
      </c>
      <c r="D30" s="52">
        <v>800</v>
      </c>
      <c r="E30" s="52">
        <v>200</v>
      </c>
      <c r="F30" s="52"/>
      <c r="G30" s="52" t="s">
        <v>62</v>
      </c>
      <c r="H30" s="52"/>
      <c r="I30" s="52"/>
      <c r="J30" s="52">
        <v>660</v>
      </c>
      <c r="K30" s="52">
        <v>528</v>
      </c>
      <c r="L30" s="52">
        <f>J30-K30</f>
        <v>132</v>
      </c>
      <c r="M30" s="52">
        <v>1000</v>
      </c>
      <c r="N30" s="52">
        <v>800</v>
      </c>
      <c r="O30" s="52">
        <f>+M30-N30</f>
        <v>200</v>
      </c>
      <c r="P30" s="52">
        <f>+N30-D30</f>
        <v>0</v>
      </c>
      <c r="Q30" s="58" t="s">
        <v>578</v>
      </c>
    </row>
    <row r="31" spans="1:17" s="75" customFormat="1" ht="16.5" customHeight="1">
      <c r="A31" s="237" t="s">
        <v>671</v>
      </c>
      <c r="B31" s="266" t="s">
        <v>331</v>
      </c>
      <c r="C31" s="94">
        <f>+C32+C46+C54+C58+C66+C73</f>
        <v>35945.77777777778</v>
      </c>
      <c r="D31" s="94">
        <f aca="true" t="shared" si="1" ref="D31:P31">+D32+D46+D54+D58+D66+D73</f>
        <v>31786</v>
      </c>
      <c r="E31" s="94">
        <f t="shared" si="1"/>
        <v>4159.777777777777</v>
      </c>
      <c r="F31" s="94" t="e">
        <f t="shared" si="1"/>
        <v>#REF!</v>
      </c>
      <c r="G31" s="94" t="e">
        <f t="shared" si="1"/>
        <v>#VALUE!</v>
      </c>
      <c r="H31" s="94" t="e">
        <f t="shared" si="1"/>
        <v>#REF!</v>
      </c>
      <c r="I31" s="94" t="e">
        <f t="shared" si="1"/>
        <v>#REF!</v>
      </c>
      <c r="J31" s="94" t="e">
        <f t="shared" si="1"/>
        <v>#REF!</v>
      </c>
      <c r="K31" s="94" t="e">
        <f t="shared" si="1"/>
        <v>#REF!</v>
      </c>
      <c r="L31" s="94" t="e">
        <f t="shared" si="1"/>
        <v>#REF!</v>
      </c>
      <c r="M31" s="94">
        <f t="shared" si="1"/>
        <v>35951.11111111111</v>
      </c>
      <c r="N31" s="94">
        <f t="shared" si="1"/>
        <v>31786</v>
      </c>
      <c r="O31" s="94">
        <f t="shared" si="1"/>
        <v>4165.1111111111095</v>
      </c>
      <c r="P31" s="94">
        <f t="shared" si="1"/>
        <v>0</v>
      </c>
      <c r="Q31" s="237"/>
    </row>
    <row r="32" spans="1:17" s="90" customFormat="1" ht="16.5" customHeight="1">
      <c r="A32" s="124"/>
      <c r="B32" s="238" t="s">
        <v>559</v>
      </c>
      <c r="C32" s="55">
        <f>+C33+C38+C40</f>
        <v>13404.111111111111</v>
      </c>
      <c r="D32" s="55">
        <f aca="true" t="shared" si="2" ref="D32:P32">+D33+D38+D40</f>
        <v>12038</v>
      </c>
      <c r="E32" s="55">
        <f t="shared" si="2"/>
        <v>1366.111111111111</v>
      </c>
      <c r="F32" s="55">
        <f t="shared" si="2"/>
        <v>0</v>
      </c>
      <c r="G32" s="55" t="e">
        <f t="shared" si="2"/>
        <v>#VALUE!</v>
      </c>
      <c r="H32" s="55">
        <f t="shared" si="2"/>
        <v>0</v>
      </c>
      <c r="I32" s="55">
        <f t="shared" si="2"/>
        <v>416000000</v>
      </c>
      <c r="J32" s="55">
        <f t="shared" si="2"/>
        <v>6002</v>
      </c>
      <c r="K32" s="55">
        <f t="shared" si="2"/>
        <v>5344</v>
      </c>
      <c r="L32" s="55">
        <f t="shared" si="2"/>
        <v>658</v>
      </c>
      <c r="M32" s="55">
        <f t="shared" si="2"/>
        <v>13800</v>
      </c>
      <c r="N32" s="55">
        <f t="shared" si="2"/>
        <v>12449</v>
      </c>
      <c r="O32" s="55">
        <f t="shared" si="2"/>
        <v>1350.9999999999995</v>
      </c>
      <c r="P32" s="55">
        <f t="shared" si="2"/>
        <v>411</v>
      </c>
      <c r="Q32" s="124"/>
    </row>
    <row r="33" spans="1:17" s="101" customFormat="1" ht="16.5" customHeight="1">
      <c r="A33" s="359"/>
      <c r="B33" s="130" t="s">
        <v>672</v>
      </c>
      <c r="C33" s="98">
        <f>+C34+C35+C36+C37</f>
        <v>2853</v>
      </c>
      <c r="D33" s="98">
        <f aca="true" t="shared" si="3" ref="D33:P33">+D34+D35+D36+D37</f>
        <v>2282</v>
      </c>
      <c r="E33" s="98">
        <f t="shared" si="3"/>
        <v>571</v>
      </c>
      <c r="F33" s="98">
        <f t="shared" si="3"/>
        <v>0</v>
      </c>
      <c r="G33" s="98" t="e">
        <f t="shared" si="3"/>
        <v>#VALUE!</v>
      </c>
      <c r="H33" s="98">
        <f t="shared" si="3"/>
        <v>0</v>
      </c>
      <c r="I33" s="98">
        <f t="shared" si="3"/>
        <v>416000000</v>
      </c>
      <c r="J33" s="98">
        <f t="shared" si="3"/>
        <v>6002</v>
      </c>
      <c r="K33" s="98">
        <f t="shared" si="3"/>
        <v>5344</v>
      </c>
      <c r="L33" s="98">
        <f t="shared" si="3"/>
        <v>658</v>
      </c>
      <c r="M33" s="98">
        <f t="shared" si="3"/>
        <v>2790</v>
      </c>
      <c r="N33" s="98">
        <f t="shared" si="3"/>
        <v>2232</v>
      </c>
      <c r="O33" s="98">
        <f t="shared" si="3"/>
        <v>558</v>
      </c>
      <c r="P33" s="98">
        <f t="shared" si="3"/>
        <v>-50</v>
      </c>
      <c r="Q33" s="373"/>
    </row>
    <row r="34" spans="1:17" s="90" customFormat="1" ht="16.5" customHeight="1">
      <c r="A34" s="57">
        <v>1</v>
      </c>
      <c r="B34" s="28" t="s">
        <v>560</v>
      </c>
      <c r="C34" s="52">
        <v>900</v>
      </c>
      <c r="D34" s="52">
        <v>720</v>
      </c>
      <c r="E34" s="52">
        <f>+C34-D34</f>
        <v>180</v>
      </c>
      <c r="F34" s="102">
        <f aca="true" t="shared" si="4" ref="F34:L34">SUM(F35:F36)</f>
        <v>0</v>
      </c>
      <c r="G34" s="102">
        <f t="shared" si="4"/>
        <v>0</v>
      </c>
      <c r="H34" s="102">
        <f t="shared" si="4"/>
        <v>0</v>
      </c>
      <c r="I34" s="102">
        <f t="shared" si="4"/>
        <v>208000000</v>
      </c>
      <c r="J34" s="102">
        <f t="shared" si="4"/>
        <v>2101</v>
      </c>
      <c r="K34" s="102">
        <f t="shared" si="4"/>
        <v>1872</v>
      </c>
      <c r="L34" s="102">
        <f t="shared" si="4"/>
        <v>229</v>
      </c>
      <c r="M34" s="52">
        <f>+N34/0.8</f>
        <v>803.75</v>
      </c>
      <c r="N34" s="52">
        <v>643</v>
      </c>
      <c r="O34" s="52">
        <f>+M34-N34</f>
        <v>160.75</v>
      </c>
      <c r="P34" s="52">
        <f>+N34-D34</f>
        <v>-77</v>
      </c>
      <c r="Q34" s="58" t="s">
        <v>578</v>
      </c>
    </row>
    <row r="35" spans="1:17" s="90" customFormat="1" ht="16.5" customHeight="1">
      <c r="A35" s="57">
        <v>2</v>
      </c>
      <c r="B35" s="28" t="s">
        <v>561</v>
      </c>
      <c r="C35" s="52">
        <v>744</v>
      </c>
      <c r="D35" s="52">
        <v>595</v>
      </c>
      <c r="E35" s="52">
        <f>+C35-D35</f>
        <v>149</v>
      </c>
      <c r="F35" s="52"/>
      <c r="G35" s="52" t="s">
        <v>120</v>
      </c>
      <c r="H35" s="52"/>
      <c r="I35" s="52">
        <v>208000000</v>
      </c>
      <c r="J35" s="52">
        <f>K35+L35</f>
        <v>221</v>
      </c>
      <c r="K35" s="52">
        <v>208</v>
      </c>
      <c r="L35" s="52">
        <v>13</v>
      </c>
      <c r="M35" s="52">
        <f>+N35/0.8</f>
        <v>511.25</v>
      </c>
      <c r="N35" s="52">
        <v>409</v>
      </c>
      <c r="O35" s="52">
        <f>+M35-N35</f>
        <v>102.25</v>
      </c>
      <c r="P35" s="52">
        <f>+N35-D35</f>
        <v>-186</v>
      </c>
      <c r="Q35" s="58" t="s">
        <v>578</v>
      </c>
    </row>
    <row r="36" spans="1:17" s="90" customFormat="1" ht="16.5" customHeight="1">
      <c r="A36" s="57">
        <v>3</v>
      </c>
      <c r="B36" s="28" t="s">
        <v>562</v>
      </c>
      <c r="C36" s="52">
        <v>558</v>
      </c>
      <c r="D36" s="52">
        <v>446</v>
      </c>
      <c r="E36" s="52">
        <f>+C36-D36</f>
        <v>112</v>
      </c>
      <c r="F36" s="55">
        <f>SUM(F37:F37)</f>
        <v>0</v>
      </c>
      <c r="G36" s="55"/>
      <c r="H36" s="55"/>
      <c r="I36" s="55">
        <f>SUM(I37:I46)</f>
        <v>0</v>
      </c>
      <c r="J36" s="55">
        <f>SUM(J37:J46)</f>
        <v>1880</v>
      </c>
      <c r="K36" s="55">
        <f>SUM(K37:K46)</f>
        <v>1664</v>
      </c>
      <c r="L36" s="55">
        <f>SUM(L37:L46)</f>
        <v>216</v>
      </c>
      <c r="M36" s="52">
        <f>+N36/0.8</f>
        <v>887.5</v>
      </c>
      <c r="N36" s="52">
        <v>710</v>
      </c>
      <c r="O36" s="52">
        <f>+M36-N36</f>
        <v>177.5</v>
      </c>
      <c r="P36" s="52">
        <f>+N36-D36</f>
        <v>264</v>
      </c>
      <c r="Q36" s="58" t="s">
        <v>578</v>
      </c>
    </row>
    <row r="37" spans="1:17" s="90" customFormat="1" ht="16.5" customHeight="1">
      <c r="A37" s="57">
        <v>4</v>
      </c>
      <c r="B37" s="28" t="s">
        <v>563</v>
      </c>
      <c r="C37" s="52">
        <v>651</v>
      </c>
      <c r="D37" s="52">
        <v>521</v>
      </c>
      <c r="E37" s="52">
        <f>+C37-D37</f>
        <v>130</v>
      </c>
      <c r="F37" s="100"/>
      <c r="G37" s="100"/>
      <c r="H37" s="100"/>
      <c r="I37" s="100"/>
      <c r="J37" s="100">
        <v>1800</v>
      </c>
      <c r="K37" s="100">
        <v>1600</v>
      </c>
      <c r="L37" s="100">
        <v>200</v>
      </c>
      <c r="M37" s="52">
        <f>+N37/0.8</f>
        <v>587.5</v>
      </c>
      <c r="N37" s="52">
        <v>470</v>
      </c>
      <c r="O37" s="52">
        <f>+M37-N37</f>
        <v>117.5</v>
      </c>
      <c r="P37" s="52">
        <f>+N37-D37</f>
        <v>-51</v>
      </c>
      <c r="Q37" s="58" t="s">
        <v>578</v>
      </c>
    </row>
    <row r="38" spans="1:17" s="90" customFormat="1" ht="16.5" customHeight="1">
      <c r="A38" s="359"/>
      <c r="B38" s="130" t="s">
        <v>581</v>
      </c>
      <c r="C38" s="98">
        <f>+C39</f>
        <v>2600</v>
      </c>
      <c r="D38" s="98">
        <f aca="true" t="shared" si="5" ref="D38:P38">+D39</f>
        <v>2600</v>
      </c>
      <c r="E38" s="98">
        <f t="shared" si="5"/>
        <v>0</v>
      </c>
      <c r="F38" s="98">
        <f t="shared" si="5"/>
        <v>0</v>
      </c>
      <c r="G38" s="98">
        <f t="shared" si="5"/>
        <v>0</v>
      </c>
      <c r="H38" s="98">
        <f t="shared" si="5"/>
        <v>0</v>
      </c>
      <c r="I38" s="98">
        <f t="shared" si="5"/>
        <v>0</v>
      </c>
      <c r="J38" s="98">
        <f t="shared" si="5"/>
        <v>0</v>
      </c>
      <c r="K38" s="98">
        <f t="shared" si="5"/>
        <v>0</v>
      </c>
      <c r="L38" s="98">
        <f t="shared" si="5"/>
        <v>0</v>
      </c>
      <c r="M38" s="98">
        <f t="shared" si="5"/>
        <v>3080</v>
      </c>
      <c r="N38" s="98">
        <f t="shared" si="5"/>
        <v>3080</v>
      </c>
      <c r="O38" s="98">
        <f t="shared" si="5"/>
        <v>0</v>
      </c>
      <c r="P38" s="98">
        <f t="shared" si="5"/>
        <v>480</v>
      </c>
      <c r="Q38" s="373"/>
    </row>
    <row r="39" spans="1:17" s="101" customFormat="1" ht="16.5" customHeight="1">
      <c r="A39" s="287">
        <v>1</v>
      </c>
      <c r="B39" s="28" t="s">
        <v>582</v>
      </c>
      <c r="C39" s="52">
        <f>+D39+E39</f>
        <v>2600</v>
      </c>
      <c r="D39" s="52">
        <v>2600</v>
      </c>
      <c r="E39" s="52"/>
      <c r="F39" s="374"/>
      <c r="G39" s="374"/>
      <c r="H39" s="375"/>
      <c r="I39" s="373"/>
      <c r="J39" s="373"/>
      <c r="K39" s="373"/>
      <c r="L39" s="373"/>
      <c r="M39" s="52">
        <f>+N39+O39</f>
        <v>3080</v>
      </c>
      <c r="N39" s="52">
        <v>3080</v>
      </c>
      <c r="O39" s="52"/>
      <c r="P39" s="52">
        <f>+N39-D39</f>
        <v>480</v>
      </c>
      <c r="Q39" s="373"/>
    </row>
    <row r="40" spans="1:17" ht="16.5" customHeight="1">
      <c r="A40" s="359"/>
      <c r="B40" s="130" t="s">
        <v>589</v>
      </c>
      <c r="C40" s="98">
        <f>+SUM(C41:C45)</f>
        <v>7951.111111111111</v>
      </c>
      <c r="D40" s="98">
        <f aca="true" t="shared" si="6" ref="D40:P40">+SUM(D41:D45)</f>
        <v>7156</v>
      </c>
      <c r="E40" s="98">
        <f t="shared" si="6"/>
        <v>795.1111111111111</v>
      </c>
      <c r="F40" s="98">
        <f t="shared" si="6"/>
        <v>0</v>
      </c>
      <c r="G40" s="98">
        <f t="shared" si="6"/>
        <v>0</v>
      </c>
      <c r="H40" s="98">
        <f t="shared" si="6"/>
        <v>0</v>
      </c>
      <c r="I40" s="98">
        <f t="shared" si="6"/>
        <v>0</v>
      </c>
      <c r="J40" s="98">
        <f t="shared" si="6"/>
        <v>0</v>
      </c>
      <c r="K40" s="98">
        <f t="shared" si="6"/>
        <v>0</v>
      </c>
      <c r="L40" s="98">
        <f t="shared" si="6"/>
        <v>0</v>
      </c>
      <c r="M40" s="98">
        <f t="shared" si="6"/>
        <v>7929.999999999999</v>
      </c>
      <c r="N40" s="98">
        <f t="shared" si="6"/>
        <v>7137</v>
      </c>
      <c r="O40" s="98">
        <f t="shared" si="6"/>
        <v>792.9999999999997</v>
      </c>
      <c r="P40" s="98">
        <f t="shared" si="6"/>
        <v>-19</v>
      </c>
      <c r="Q40" s="373"/>
    </row>
    <row r="41" spans="1:17" ht="16.5" customHeight="1">
      <c r="A41" s="287">
        <v>8</v>
      </c>
      <c r="B41" s="28" t="s">
        <v>590</v>
      </c>
      <c r="C41" s="52">
        <f>+D41+E41</f>
        <v>2222.222222222222</v>
      </c>
      <c r="D41" s="52">
        <v>2000</v>
      </c>
      <c r="E41" s="52">
        <f>+D41/0.9-D41</f>
        <v>222.22222222222217</v>
      </c>
      <c r="F41" s="374"/>
      <c r="G41" s="374"/>
      <c r="H41" s="375"/>
      <c r="I41" s="373"/>
      <c r="J41" s="373"/>
      <c r="K41" s="373"/>
      <c r="L41" s="373"/>
      <c r="M41" s="52">
        <f>+N41/0.9</f>
        <v>2177.777777777778</v>
      </c>
      <c r="N41" s="52">
        <v>1960</v>
      </c>
      <c r="O41" s="52">
        <f>+M41-N41</f>
        <v>217.77777777777783</v>
      </c>
      <c r="P41" s="52">
        <f>+N41-D41</f>
        <v>-40</v>
      </c>
      <c r="Q41" s="58" t="s">
        <v>673</v>
      </c>
    </row>
    <row r="42" spans="1:17" ht="16.5" customHeight="1">
      <c r="A42" s="287">
        <v>9</v>
      </c>
      <c r="B42" s="28" t="s">
        <v>591</v>
      </c>
      <c r="C42" s="52">
        <f>+D42+E42</f>
        <v>2395.5555555555557</v>
      </c>
      <c r="D42" s="52">
        <v>2156</v>
      </c>
      <c r="E42" s="52">
        <f>+D42/0.9-D42</f>
        <v>239.55555555555566</v>
      </c>
      <c r="F42" s="374"/>
      <c r="G42" s="374"/>
      <c r="H42" s="375"/>
      <c r="I42" s="373"/>
      <c r="J42" s="373"/>
      <c r="K42" s="373"/>
      <c r="L42" s="373"/>
      <c r="M42" s="52">
        <f>+N42/0.9</f>
        <v>2588.8888888888887</v>
      </c>
      <c r="N42" s="52">
        <v>2330</v>
      </c>
      <c r="O42" s="52">
        <f>+M42-N42</f>
        <v>258.8888888888887</v>
      </c>
      <c r="P42" s="52">
        <f>+N42-D42</f>
        <v>174</v>
      </c>
      <c r="Q42" s="58" t="s">
        <v>673</v>
      </c>
    </row>
    <row r="43" spans="1:17" ht="16.5" customHeight="1">
      <c r="A43" s="287">
        <v>10</v>
      </c>
      <c r="B43" s="28" t="s">
        <v>592</v>
      </c>
      <c r="C43" s="52">
        <f>+D43+E43</f>
        <v>1111.111111111111</v>
      </c>
      <c r="D43" s="52">
        <v>1000</v>
      </c>
      <c r="E43" s="52">
        <f>+D43/0.9-D43</f>
        <v>111.11111111111109</v>
      </c>
      <c r="F43" s="374"/>
      <c r="G43" s="374"/>
      <c r="H43" s="375"/>
      <c r="I43" s="373"/>
      <c r="J43" s="373"/>
      <c r="K43" s="373"/>
      <c r="L43" s="373"/>
      <c r="M43" s="52">
        <f>+N43/0.9</f>
        <v>947.7777777777777</v>
      </c>
      <c r="N43" s="52">
        <v>853</v>
      </c>
      <c r="O43" s="52">
        <f>+M43-N43</f>
        <v>94.77777777777771</v>
      </c>
      <c r="P43" s="52">
        <f>+N43-D43</f>
        <v>-147</v>
      </c>
      <c r="Q43" s="58" t="s">
        <v>673</v>
      </c>
    </row>
    <row r="44" spans="1:17" ht="16.5" customHeight="1">
      <c r="A44" s="287">
        <v>11</v>
      </c>
      <c r="B44" s="28" t="s">
        <v>593</v>
      </c>
      <c r="C44" s="52">
        <f>+D44+E44</f>
        <v>1111.111111111111</v>
      </c>
      <c r="D44" s="52">
        <v>1000</v>
      </c>
      <c r="E44" s="52">
        <f>+D44/0.9-D44</f>
        <v>111.11111111111109</v>
      </c>
      <c r="F44" s="374"/>
      <c r="G44" s="374"/>
      <c r="H44" s="375"/>
      <c r="I44" s="373"/>
      <c r="J44" s="373"/>
      <c r="K44" s="373"/>
      <c r="L44" s="373"/>
      <c r="M44" s="52">
        <f>+N44/0.9</f>
        <v>1120</v>
      </c>
      <c r="N44" s="52">
        <v>1008</v>
      </c>
      <c r="O44" s="52">
        <f>+M44-N44</f>
        <v>112</v>
      </c>
      <c r="P44" s="52">
        <f>+N44-D44</f>
        <v>8</v>
      </c>
      <c r="Q44" s="58" t="s">
        <v>673</v>
      </c>
    </row>
    <row r="45" spans="1:17" ht="16.5" customHeight="1">
      <c r="A45" s="287">
        <v>12</v>
      </c>
      <c r="B45" s="28" t="s">
        <v>594</v>
      </c>
      <c r="C45" s="52">
        <f>+D45+E45</f>
        <v>1111.111111111111</v>
      </c>
      <c r="D45" s="52">
        <v>1000</v>
      </c>
      <c r="E45" s="52">
        <f>+D45/0.9-D45</f>
        <v>111.11111111111109</v>
      </c>
      <c r="F45" s="374"/>
      <c r="G45" s="374"/>
      <c r="H45" s="375"/>
      <c r="I45" s="373"/>
      <c r="J45" s="373"/>
      <c r="K45" s="373"/>
      <c r="L45" s="373"/>
      <c r="M45" s="52">
        <f>+N45/0.9</f>
        <v>1095.5555555555554</v>
      </c>
      <c r="N45" s="52">
        <v>986</v>
      </c>
      <c r="O45" s="52">
        <f>+M45-N45</f>
        <v>109.55555555555543</v>
      </c>
      <c r="P45" s="52">
        <f>+N45-D45</f>
        <v>-14</v>
      </c>
      <c r="Q45" s="58" t="s">
        <v>673</v>
      </c>
    </row>
    <row r="46" spans="1:17" ht="16.5" customHeight="1">
      <c r="A46" s="124"/>
      <c r="B46" s="238" t="s">
        <v>564</v>
      </c>
      <c r="C46" s="55">
        <f>+C47+C49</f>
        <v>9736.666666666668</v>
      </c>
      <c r="D46" s="55">
        <f aca="true" t="shared" si="7" ref="D46:P46">+D47+D49</f>
        <v>8706</v>
      </c>
      <c r="E46" s="55">
        <f t="shared" si="7"/>
        <v>1030.6666666666667</v>
      </c>
      <c r="F46" s="55">
        <f t="shared" si="7"/>
        <v>0</v>
      </c>
      <c r="G46" s="55">
        <f t="shared" si="7"/>
        <v>0</v>
      </c>
      <c r="H46" s="55">
        <f t="shared" si="7"/>
        <v>0</v>
      </c>
      <c r="I46" s="55">
        <f t="shared" si="7"/>
        <v>0</v>
      </c>
      <c r="J46" s="55">
        <f t="shared" si="7"/>
        <v>80</v>
      </c>
      <c r="K46" s="55">
        <f t="shared" si="7"/>
        <v>64</v>
      </c>
      <c r="L46" s="55">
        <f t="shared" si="7"/>
        <v>16</v>
      </c>
      <c r="M46" s="55">
        <f t="shared" si="7"/>
        <v>9301.111111111111</v>
      </c>
      <c r="N46" s="55">
        <f t="shared" si="7"/>
        <v>8318</v>
      </c>
      <c r="O46" s="55">
        <f t="shared" si="7"/>
        <v>983.1111111111106</v>
      </c>
      <c r="P46" s="55">
        <f t="shared" si="7"/>
        <v>-388</v>
      </c>
      <c r="Q46" s="124"/>
    </row>
    <row r="47" spans="1:17" ht="16.5" customHeight="1">
      <c r="A47" s="359"/>
      <c r="B47" s="130" t="s">
        <v>672</v>
      </c>
      <c r="C47" s="98">
        <f>+C48</f>
        <v>570</v>
      </c>
      <c r="D47" s="98">
        <f aca="true" t="shared" si="8" ref="D47:P47">+D48</f>
        <v>456</v>
      </c>
      <c r="E47" s="98">
        <f t="shared" si="8"/>
        <v>114</v>
      </c>
      <c r="F47" s="98">
        <f t="shared" si="8"/>
        <v>0</v>
      </c>
      <c r="G47" s="98">
        <f t="shared" si="8"/>
        <v>0</v>
      </c>
      <c r="H47" s="98">
        <f t="shared" si="8"/>
        <v>0</v>
      </c>
      <c r="I47" s="98">
        <f t="shared" si="8"/>
        <v>0</v>
      </c>
      <c r="J47" s="98">
        <f t="shared" si="8"/>
        <v>80</v>
      </c>
      <c r="K47" s="98">
        <f t="shared" si="8"/>
        <v>64</v>
      </c>
      <c r="L47" s="98">
        <f t="shared" si="8"/>
        <v>16</v>
      </c>
      <c r="M47" s="98">
        <f t="shared" si="8"/>
        <v>530</v>
      </c>
      <c r="N47" s="98">
        <f t="shared" si="8"/>
        <v>424</v>
      </c>
      <c r="O47" s="98">
        <f t="shared" si="8"/>
        <v>106</v>
      </c>
      <c r="P47" s="98">
        <f t="shared" si="8"/>
        <v>-32</v>
      </c>
      <c r="Q47" s="373"/>
    </row>
    <row r="48" spans="1:17" ht="16.5" customHeight="1">
      <c r="A48" s="57">
        <v>1</v>
      </c>
      <c r="B48" s="28" t="s">
        <v>565</v>
      </c>
      <c r="C48" s="52">
        <v>570</v>
      </c>
      <c r="D48" s="52">
        <v>456</v>
      </c>
      <c r="E48" s="52">
        <f>+C48-D48</f>
        <v>114</v>
      </c>
      <c r="F48" s="52"/>
      <c r="G48" s="52"/>
      <c r="H48" s="52"/>
      <c r="I48" s="52"/>
      <c r="J48" s="52">
        <v>80</v>
      </c>
      <c r="K48" s="52">
        <v>64</v>
      </c>
      <c r="L48" s="52">
        <v>16</v>
      </c>
      <c r="M48" s="52">
        <f>+N48/0.8</f>
        <v>530</v>
      </c>
      <c r="N48" s="52">
        <v>424</v>
      </c>
      <c r="O48" s="52">
        <f>+M48-N48</f>
        <v>106</v>
      </c>
      <c r="P48" s="52">
        <f>+N48-D48</f>
        <v>-32</v>
      </c>
      <c r="Q48" s="58" t="s">
        <v>578</v>
      </c>
    </row>
    <row r="49" spans="1:17" ht="16.5" customHeight="1">
      <c r="A49" s="359"/>
      <c r="B49" s="130" t="s">
        <v>581</v>
      </c>
      <c r="C49" s="98">
        <f>+C50+C51+C52+C53</f>
        <v>9166.666666666668</v>
      </c>
      <c r="D49" s="98">
        <f aca="true" t="shared" si="9" ref="D49:P49">+D50+D51+D52+D53</f>
        <v>8250</v>
      </c>
      <c r="E49" s="98">
        <f t="shared" si="9"/>
        <v>916.6666666666667</v>
      </c>
      <c r="F49" s="98">
        <f t="shared" si="9"/>
        <v>0</v>
      </c>
      <c r="G49" s="98">
        <f t="shared" si="9"/>
        <v>0</v>
      </c>
      <c r="H49" s="98">
        <f t="shared" si="9"/>
        <v>0</v>
      </c>
      <c r="I49" s="98">
        <f t="shared" si="9"/>
        <v>0</v>
      </c>
      <c r="J49" s="98">
        <f t="shared" si="9"/>
        <v>0</v>
      </c>
      <c r="K49" s="98">
        <f t="shared" si="9"/>
        <v>0</v>
      </c>
      <c r="L49" s="98">
        <f t="shared" si="9"/>
        <v>0</v>
      </c>
      <c r="M49" s="98">
        <f t="shared" si="9"/>
        <v>8771.111111111111</v>
      </c>
      <c r="N49" s="98">
        <f t="shared" si="9"/>
        <v>7894</v>
      </c>
      <c r="O49" s="98">
        <f t="shared" si="9"/>
        <v>877.1111111111106</v>
      </c>
      <c r="P49" s="98">
        <f t="shared" si="9"/>
        <v>-356</v>
      </c>
      <c r="Q49" s="373"/>
    </row>
    <row r="50" spans="1:17" ht="16.5" customHeight="1">
      <c r="A50" s="287">
        <v>2</v>
      </c>
      <c r="B50" s="28" t="s">
        <v>583</v>
      </c>
      <c r="C50" s="52">
        <f>+D50+E50</f>
        <v>1888.888888888889</v>
      </c>
      <c r="D50" s="52">
        <v>1700</v>
      </c>
      <c r="E50" s="52">
        <f>+D50/0.9-D50</f>
        <v>188.8888888888889</v>
      </c>
      <c r="F50" s="374"/>
      <c r="G50" s="374"/>
      <c r="H50" s="375"/>
      <c r="I50" s="373"/>
      <c r="J50" s="373"/>
      <c r="K50" s="373"/>
      <c r="L50" s="373"/>
      <c r="M50" s="52">
        <f>+N50/0.9</f>
        <v>2011.111111111111</v>
      </c>
      <c r="N50" s="52">
        <v>1810</v>
      </c>
      <c r="O50" s="52">
        <f>+M50-N50</f>
        <v>201.1111111111111</v>
      </c>
      <c r="P50" s="52">
        <f>+N50-D50</f>
        <v>110</v>
      </c>
      <c r="Q50" s="58" t="s">
        <v>673</v>
      </c>
    </row>
    <row r="51" spans="1:17" ht="16.5" customHeight="1">
      <c r="A51" s="287">
        <v>3</v>
      </c>
      <c r="B51" s="28" t="s">
        <v>584</v>
      </c>
      <c r="C51" s="52">
        <f>+D51+E51</f>
        <v>2222.222222222222</v>
      </c>
      <c r="D51" s="52">
        <v>2000</v>
      </c>
      <c r="E51" s="52">
        <f>+D51/0.9-D51</f>
        <v>222.22222222222217</v>
      </c>
      <c r="F51" s="374"/>
      <c r="G51" s="374"/>
      <c r="H51" s="375"/>
      <c r="I51" s="373"/>
      <c r="J51" s="373"/>
      <c r="K51" s="373"/>
      <c r="L51" s="373"/>
      <c r="M51" s="52">
        <f>+N51/0.9</f>
        <v>2322.222222222222</v>
      </c>
      <c r="N51" s="52">
        <v>2090</v>
      </c>
      <c r="O51" s="52">
        <f>+M51-N51</f>
        <v>232.22222222222217</v>
      </c>
      <c r="P51" s="52">
        <f>+N51-D51</f>
        <v>90</v>
      </c>
      <c r="Q51" s="58" t="s">
        <v>673</v>
      </c>
    </row>
    <row r="52" spans="1:17" ht="16.5" customHeight="1">
      <c r="A52" s="287">
        <v>4</v>
      </c>
      <c r="B52" s="28" t="s">
        <v>585</v>
      </c>
      <c r="C52" s="52">
        <f>+D52+E52</f>
        <v>2555.5555555555557</v>
      </c>
      <c r="D52" s="52">
        <v>2300</v>
      </c>
      <c r="E52" s="52">
        <f>+D52/0.9-D52</f>
        <v>255.55555555555566</v>
      </c>
      <c r="F52" s="374"/>
      <c r="G52" s="374"/>
      <c r="H52" s="375"/>
      <c r="I52" s="373"/>
      <c r="J52" s="373"/>
      <c r="K52" s="373"/>
      <c r="L52" s="373"/>
      <c r="M52" s="52">
        <f>+N52/0.9</f>
        <v>1626.6666666666665</v>
      </c>
      <c r="N52" s="52">
        <f>1137+327</f>
        <v>1464</v>
      </c>
      <c r="O52" s="52">
        <f>+M52-N52</f>
        <v>162.66666666666652</v>
      </c>
      <c r="P52" s="52">
        <f>+N52-D52</f>
        <v>-836</v>
      </c>
      <c r="Q52" s="58" t="s">
        <v>673</v>
      </c>
    </row>
    <row r="53" spans="1:17" ht="16.5" customHeight="1">
      <c r="A53" s="287">
        <v>5</v>
      </c>
      <c r="B53" s="28" t="s">
        <v>586</v>
      </c>
      <c r="C53" s="52">
        <f>+D53+E53</f>
        <v>2500</v>
      </c>
      <c r="D53" s="52">
        <v>2250</v>
      </c>
      <c r="E53" s="52">
        <f>+D53/0.9-D53</f>
        <v>250</v>
      </c>
      <c r="F53" s="374"/>
      <c r="G53" s="374"/>
      <c r="H53" s="375"/>
      <c r="I53" s="373"/>
      <c r="J53" s="373"/>
      <c r="K53" s="373"/>
      <c r="L53" s="373"/>
      <c r="M53" s="52">
        <f>+N53/0.9</f>
        <v>2811.111111111111</v>
      </c>
      <c r="N53" s="52">
        <v>2530</v>
      </c>
      <c r="O53" s="52">
        <f>+M53-N53</f>
        <v>281.11111111111086</v>
      </c>
      <c r="P53" s="52">
        <f>+N53-D53</f>
        <v>280</v>
      </c>
      <c r="Q53" s="58" t="s">
        <v>673</v>
      </c>
    </row>
    <row r="54" spans="1:17" ht="16.5" customHeight="1">
      <c r="A54" s="124"/>
      <c r="B54" s="238" t="s">
        <v>566</v>
      </c>
      <c r="C54" s="55">
        <f>+C55</f>
        <v>1834</v>
      </c>
      <c r="D54" s="55">
        <f aca="true" t="shared" si="10" ref="D54:P54">+D55</f>
        <v>1560</v>
      </c>
      <c r="E54" s="55">
        <f t="shared" si="10"/>
        <v>274</v>
      </c>
      <c r="F54" s="55" t="e">
        <f t="shared" si="10"/>
        <v>#REF!</v>
      </c>
      <c r="G54" s="55" t="e">
        <f t="shared" si="10"/>
        <v>#VALUE!</v>
      </c>
      <c r="H54" s="55" t="e">
        <f t="shared" si="10"/>
        <v>#REF!</v>
      </c>
      <c r="I54" s="55" t="e">
        <f t="shared" si="10"/>
        <v>#REF!</v>
      </c>
      <c r="J54" s="55" t="e">
        <f t="shared" si="10"/>
        <v>#REF!</v>
      </c>
      <c r="K54" s="55" t="e">
        <f t="shared" si="10"/>
        <v>#REF!</v>
      </c>
      <c r="L54" s="55" t="e">
        <f t="shared" si="10"/>
        <v>#REF!</v>
      </c>
      <c r="M54" s="55">
        <f t="shared" si="10"/>
        <v>2295</v>
      </c>
      <c r="N54" s="55">
        <f t="shared" si="10"/>
        <v>1900</v>
      </c>
      <c r="O54" s="55">
        <f t="shared" si="10"/>
        <v>395</v>
      </c>
      <c r="P54" s="55">
        <f t="shared" si="10"/>
        <v>340</v>
      </c>
      <c r="Q54" s="124"/>
    </row>
    <row r="55" spans="1:17" ht="16.5" customHeight="1">
      <c r="A55" s="359"/>
      <c r="B55" s="130" t="s">
        <v>672</v>
      </c>
      <c r="C55" s="98">
        <f>+C56+C57</f>
        <v>1834</v>
      </c>
      <c r="D55" s="98">
        <f aca="true" t="shared" si="11" ref="D55:P55">+D56+D57</f>
        <v>1560</v>
      </c>
      <c r="E55" s="98">
        <f t="shared" si="11"/>
        <v>274</v>
      </c>
      <c r="F55" s="98" t="e">
        <f t="shared" si="11"/>
        <v>#REF!</v>
      </c>
      <c r="G55" s="98" t="e">
        <f t="shared" si="11"/>
        <v>#VALUE!</v>
      </c>
      <c r="H55" s="98" t="e">
        <f t="shared" si="11"/>
        <v>#REF!</v>
      </c>
      <c r="I55" s="98" t="e">
        <f t="shared" si="11"/>
        <v>#REF!</v>
      </c>
      <c r="J55" s="98" t="e">
        <f t="shared" si="11"/>
        <v>#REF!</v>
      </c>
      <c r="K55" s="98" t="e">
        <f t="shared" si="11"/>
        <v>#REF!</v>
      </c>
      <c r="L55" s="98" t="e">
        <f t="shared" si="11"/>
        <v>#REF!</v>
      </c>
      <c r="M55" s="98">
        <f t="shared" si="11"/>
        <v>2295</v>
      </c>
      <c r="N55" s="98">
        <f t="shared" si="11"/>
        <v>1900</v>
      </c>
      <c r="O55" s="98">
        <f t="shared" si="11"/>
        <v>395</v>
      </c>
      <c r="P55" s="98">
        <f t="shared" si="11"/>
        <v>340</v>
      </c>
      <c r="Q55" s="373"/>
    </row>
    <row r="56" spans="1:17" ht="25.5">
      <c r="A56" s="57">
        <v>1</v>
      </c>
      <c r="B56" s="28" t="s">
        <v>567</v>
      </c>
      <c r="C56" s="52">
        <v>884</v>
      </c>
      <c r="D56" s="52">
        <v>800</v>
      </c>
      <c r="E56" s="52">
        <f>+C56-D56</f>
        <v>84</v>
      </c>
      <c r="F56" s="52"/>
      <c r="G56" s="52" t="s">
        <v>63</v>
      </c>
      <c r="H56" s="52"/>
      <c r="I56" s="52">
        <v>301000000</v>
      </c>
      <c r="J56" s="52">
        <v>374</v>
      </c>
      <c r="K56" s="52">
        <v>301</v>
      </c>
      <c r="L56" s="52">
        <f>J56-K56</f>
        <v>73</v>
      </c>
      <c r="M56" s="52">
        <v>1170</v>
      </c>
      <c r="N56" s="52">
        <v>1000</v>
      </c>
      <c r="O56" s="52">
        <f>+M56-N56</f>
        <v>170</v>
      </c>
      <c r="P56" s="52">
        <f>+N56-D56</f>
        <v>200</v>
      </c>
      <c r="Q56" s="268" t="s">
        <v>550</v>
      </c>
    </row>
    <row r="57" spans="1:17" ht="16.5" customHeight="1">
      <c r="A57" s="57">
        <v>2</v>
      </c>
      <c r="B57" s="28" t="s">
        <v>568</v>
      </c>
      <c r="C57" s="52">
        <v>950</v>
      </c>
      <c r="D57" s="52">
        <v>760</v>
      </c>
      <c r="E57" s="52">
        <f>+C57-D57</f>
        <v>190</v>
      </c>
      <c r="F57" s="94" t="e">
        <f>F58+#REF!+#REF!+#REF!+#REF!+#REF!</f>
        <v>#REF!</v>
      </c>
      <c r="G57" s="94" t="e">
        <f>G58+#REF!+#REF!+#REF!+#REF!+#REF!</f>
        <v>#VALUE!</v>
      </c>
      <c r="H57" s="94" t="e">
        <f>H58+#REF!+#REF!+#REF!+#REF!+#REF!</f>
        <v>#REF!</v>
      </c>
      <c r="I57" s="94" t="e">
        <f>I58+#REF!+#REF!+#REF!+#REF!+#REF!</f>
        <v>#REF!</v>
      </c>
      <c r="J57" s="94" t="e">
        <f>J58+#REF!+#REF!+#REF!+#REF!+#REF!</f>
        <v>#REF!</v>
      </c>
      <c r="K57" s="94" t="e">
        <f>K58+#REF!+#REF!+#REF!+#REF!+#REF!</f>
        <v>#REF!</v>
      </c>
      <c r="L57" s="94" t="e">
        <f>L58+#REF!+#REF!+#REF!+#REF!+#REF!</f>
        <v>#REF!</v>
      </c>
      <c r="M57" s="52">
        <f>+N57/0.8</f>
        <v>1125</v>
      </c>
      <c r="N57" s="52">
        <v>900</v>
      </c>
      <c r="O57" s="52">
        <f>+M57-N57</f>
        <v>225</v>
      </c>
      <c r="P57" s="52">
        <f>+N57-D57</f>
        <v>140</v>
      </c>
      <c r="Q57" s="58" t="s">
        <v>578</v>
      </c>
    </row>
    <row r="58" spans="1:17" ht="16.5" customHeight="1">
      <c r="A58" s="124"/>
      <c r="B58" s="238" t="s">
        <v>569</v>
      </c>
      <c r="C58" s="55">
        <f>+C59+C62+C64</f>
        <v>4461.777777777777</v>
      </c>
      <c r="D58" s="55">
        <f>+D59+D62+D64</f>
        <v>3846</v>
      </c>
      <c r="E58" s="55">
        <f aca="true" t="shared" si="12" ref="E58:P58">+E59+E62+E64</f>
        <v>615.7777777777776</v>
      </c>
      <c r="F58" s="55">
        <f t="shared" si="12"/>
        <v>0</v>
      </c>
      <c r="G58" s="55" t="e">
        <f t="shared" si="12"/>
        <v>#VALUE!</v>
      </c>
      <c r="H58" s="55">
        <f t="shared" si="12"/>
        <v>0</v>
      </c>
      <c r="I58" s="55">
        <f t="shared" si="12"/>
        <v>656000000</v>
      </c>
      <c r="J58" s="55">
        <f t="shared" si="12"/>
        <v>840</v>
      </c>
      <c r="K58" s="55">
        <f t="shared" si="12"/>
        <v>672</v>
      </c>
      <c r="L58" s="55">
        <f t="shared" si="12"/>
        <v>168</v>
      </c>
      <c r="M58" s="55">
        <f t="shared" si="12"/>
        <v>4415.277777777777</v>
      </c>
      <c r="N58" s="55">
        <f t="shared" si="12"/>
        <v>3810</v>
      </c>
      <c r="O58" s="55">
        <f t="shared" si="12"/>
        <v>605.2777777777776</v>
      </c>
      <c r="P58" s="55">
        <f t="shared" si="12"/>
        <v>-36</v>
      </c>
      <c r="Q58" s="124"/>
    </row>
    <row r="59" spans="1:17" ht="16.5" customHeight="1">
      <c r="A59" s="359"/>
      <c r="B59" s="130" t="s">
        <v>672</v>
      </c>
      <c r="C59" s="98">
        <f>+C60+C61</f>
        <v>1684</v>
      </c>
      <c r="D59" s="98">
        <f aca="true" t="shared" si="13" ref="D59:P59">+D60+D61</f>
        <v>1346</v>
      </c>
      <c r="E59" s="98">
        <f t="shared" si="13"/>
        <v>338</v>
      </c>
      <c r="F59" s="98">
        <f t="shared" si="13"/>
        <v>0</v>
      </c>
      <c r="G59" s="98" t="e">
        <f t="shared" si="13"/>
        <v>#VALUE!</v>
      </c>
      <c r="H59" s="98">
        <f t="shared" si="13"/>
        <v>0</v>
      </c>
      <c r="I59" s="98">
        <f t="shared" si="13"/>
        <v>656000000</v>
      </c>
      <c r="J59" s="98">
        <f t="shared" si="13"/>
        <v>840</v>
      </c>
      <c r="K59" s="98">
        <f t="shared" si="13"/>
        <v>672</v>
      </c>
      <c r="L59" s="98">
        <f t="shared" si="13"/>
        <v>168</v>
      </c>
      <c r="M59" s="98">
        <f t="shared" si="13"/>
        <v>1637.5</v>
      </c>
      <c r="N59" s="98">
        <f t="shared" si="13"/>
        <v>1310</v>
      </c>
      <c r="O59" s="98">
        <f t="shared" si="13"/>
        <v>327.5</v>
      </c>
      <c r="P59" s="98">
        <f t="shared" si="13"/>
        <v>-36</v>
      </c>
      <c r="Q59" s="373"/>
    </row>
    <row r="60" spans="1:17" ht="16.5" customHeight="1">
      <c r="A60" s="57">
        <v>1</v>
      </c>
      <c r="B60" s="28" t="s">
        <v>570</v>
      </c>
      <c r="C60" s="52">
        <v>570</v>
      </c>
      <c r="D60" s="52">
        <v>456</v>
      </c>
      <c r="E60" s="52">
        <f>+C60-D60</f>
        <v>114</v>
      </c>
      <c r="F60" s="52"/>
      <c r="G60" s="52" t="s">
        <v>63</v>
      </c>
      <c r="H60" s="52"/>
      <c r="I60" s="52">
        <v>342500000</v>
      </c>
      <c r="J60" s="52">
        <v>430</v>
      </c>
      <c r="K60" s="52">
        <v>344</v>
      </c>
      <c r="L60" s="52">
        <f>J60-K60</f>
        <v>86</v>
      </c>
      <c r="M60" s="52">
        <f>+N60/0.8</f>
        <v>512.5</v>
      </c>
      <c r="N60" s="52">
        <v>410</v>
      </c>
      <c r="O60" s="52">
        <f>+M60-N60</f>
        <v>102.5</v>
      </c>
      <c r="P60" s="52">
        <f>+N60-D60</f>
        <v>-46</v>
      </c>
      <c r="Q60" s="58" t="s">
        <v>578</v>
      </c>
    </row>
    <row r="61" spans="1:17" ht="16.5" customHeight="1">
      <c r="A61" s="57">
        <v>2</v>
      </c>
      <c r="B61" s="28" t="s">
        <v>571</v>
      </c>
      <c r="C61" s="52">
        <v>1114</v>
      </c>
      <c r="D61" s="52">
        <v>890</v>
      </c>
      <c r="E61" s="52">
        <f>+C61-D61</f>
        <v>224</v>
      </c>
      <c r="F61" s="100"/>
      <c r="G61" s="100" t="s">
        <v>63</v>
      </c>
      <c r="H61" s="100"/>
      <c r="I61" s="100">
        <v>313500000</v>
      </c>
      <c r="J61" s="100">
        <v>410</v>
      </c>
      <c r="K61" s="100">
        <v>328</v>
      </c>
      <c r="L61" s="100">
        <f>J61-K61</f>
        <v>82</v>
      </c>
      <c r="M61" s="52">
        <f>+N61/0.8</f>
        <v>1125</v>
      </c>
      <c r="N61" s="52">
        <v>900</v>
      </c>
      <c r="O61" s="52">
        <f>+M61-N61</f>
        <v>225</v>
      </c>
      <c r="P61" s="52">
        <f>+N61-D61</f>
        <v>10</v>
      </c>
      <c r="Q61" s="58" t="s">
        <v>578</v>
      </c>
    </row>
    <row r="62" spans="1:17" ht="16.5" customHeight="1">
      <c r="A62" s="359"/>
      <c r="B62" s="130" t="s">
        <v>581</v>
      </c>
      <c r="C62" s="98">
        <f>+C63</f>
        <v>1666.6666666666665</v>
      </c>
      <c r="D62" s="98">
        <f aca="true" t="shared" si="14" ref="D62:P62">+D63</f>
        <v>1500</v>
      </c>
      <c r="E62" s="98">
        <f t="shared" si="14"/>
        <v>166.66666666666652</v>
      </c>
      <c r="F62" s="98">
        <f t="shared" si="14"/>
        <v>0</v>
      </c>
      <c r="G62" s="98">
        <f t="shared" si="14"/>
        <v>0</v>
      </c>
      <c r="H62" s="98">
        <f t="shared" si="14"/>
        <v>0</v>
      </c>
      <c r="I62" s="98">
        <f t="shared" si="14"/>
        <v>0</v>
      </c>
      <c r="J62" s="98">
        <f t="shared" si="14"/>
        <v>0</v>
      </c>
      <c r="K62" s="98">
        <f t="shared" si="14"/>
        <v>0</v>
      </c>
      <c r="L62" s="98">
        <f t="shared" si="14"/>
        <v>0</v>
      </c>
      <c r="M62" s="98">
        <f t="shared" si="14"/>
        <v>1855.5555555555554</v>
      </c>
      <c r="N62" s="98">
        <f t="shared" si="14"/>
        <v>1670</v>
      </c>
      <c r="O62" s="98">
        <f t="shared" si="14"/>
        <v>185.55555555555543</v>
      </c>
      <c r="P62" s="98">
        <f t="shared" si="14"/>
        <v>170</v>
      </c>
      <c r="Q62" s="373"/>
    </row>
    <row r="63" spans="1:17" ht="16.5" customHeight="1">
      <c r="A63" s="287">
        <v>6</v>
      </c>
      <c r="B63" s="28" t="s">
        <v>587</v>
      </c>
      <c r="C63" s="52">
        <f>+D63+E63</f>
        <v>1666.6666666666665</v>
      </c>
      <c r="D63" s="52">
        <v>1500</v>
      </c>
      <c r="E63" s="52">
        <f>+D63/0.9-D63</f>
        <v>166.66666666666652</v>
      </c>
      <c r="F63" s="374"/>
      <c r="G63" s="374"/>
      <c r="H63" s="375"/>
      <c r="I63" s="373"/>
      <c r="J63" s="373"/>
      <c r="K63" s="373"/>
      <c r="L63" s="373"/>
      <c r="M63" s="52">
        <f>+N63/0.9</f>
        <v>1855.5555555555554</v>
      </c>
      <c r="N63" s="52">
        <v>1670</v>
      </c>
      <c r="O63" s="52">
        <f>+M63-N63</f>
        <v>185.55555555555543</v>
      </c>
      <c r="P63" s="52">
        <f>+N63-D63</f>
        <v>170</v>
      </c>
      <c r="Q63" s="58" t="s">
        <v>673</v>
      </c>
    </row>
    <row r="64" spans="1:17" ht="16.5" customHeight="1">
      <c r="A64" s="359"/>
      <c r="B64" s="130" t="s">
        <v>589</v>
      </c>
      <c r="C64" s="98">
        <f>+C65</f>
        <v>1111.111111111111</v>
      </c>
      <c r="D64" s="98">
        <f aca="true" t="shared" si="15" ref="D64:P64">+D65</f>
        <v>1000</v>
      </c>
      <c r="E64" s="98">
        <f t="shared" si="15"/>
        <v>111.11111111111109</v>
      </c>
      <c r="F64" s="98">
        <f t="shared" si="15"/>
        <v>0</v>
      </c>
      <c r="G64" s="98">
        <f t="shared" si="15"/>
        <v>0</v>
      </c>
      <c r="H64" s="98">
        <f t="shared" si="15"/>
        <v>0</v>
      </c>
      <c r="I64" s="98">
        <f t="shared" si="15"/>
        <v>0</v>
      </c>
      <c r="J64" s="98">
        <f t="shared" si="15"/>
        <v>0</v>
      </c>
      <c r="K64" s="98">
        <f t="shared" si="15"/>
        <v>0</v>
      </c>
      <c r="L64" s="98">
        <f t="shared" si="15"/>
        <v>0</v>
      </c>
      <c r="M64" s="98">
        <f t="shared" si="15"/>
        <v>922.2222222222222</v>
      </c>
      <c r="N64" s="98">
        <f t="shared" si="15"/>
        <v>830</v>
      </c>
      <c r="O64" s="98">
        <f t="shared" si="15"/>
        <v>92.22222222222217</v>
      </c>
      <c r="P64" s="98">
        <f t="shared" si="15"/>
        <v>-170</v>
      </c>
      <c r="Q64" s="373"/>
    </row>
    <row r="65" spans="1:17" ht="16.5" customHeight="1">
      <c r="A65" s="287">
        <v>13</v>
      </c>
      <c r="B65" s="28" t="s">
        <v>595</v>
      </c>
      <c r="C65" s="52">
        <f>+D65+E65</f>
        <v>1111.111111111111</v>
      </c>
      <c r="D65" s="52">
        <v>1000</v>
      </c>
      <c r="E65" s="52">
        <f>+D65/0.9-D65</f>
        <v>111.11111111111109</v>
      </c>
      <c r="F65" s="374"/>
      <c r="G65" s="374"/>
      <c r="H65" s="375"/>
      <c r="I65" s="373"/>
      <c r="J65" s="373"/>
      <c r="K65" s="373"/>
      <c r="L65" s="373"/>
      <c r="M65" s="52">
        <f>+N65/0.9</f>
        <v>922.2222222222222</v>
      </c>
      <c r="N65" s="52">
        <v>830</v>
      </c>
      <c r="O65" s="52">
        <f>+M65-N65</f>
        <v>92.22222222222217</v>
      </c>
      <c r="P65" s="52">
        <f>+N65-D65</f>
        <v>-170</v>
      </c>
      <c r="Q65" s="58" t="s">
        <v>673</v>
      </c>
    </row>
    <row r="66" spans="1:17" ht="16.5" customHeight="1">
      <c r="A66" s="124"/>
      <c r="B66" s="238" t="s">
        <v>572</v>
      </c>
      <c r="C66" s="55">
        <f>+C67+C71</f>
        <v>5729.222222222223</v>
      </c>
      <c r="D66" s="55">
        <f aca="true" t="shared" si="16" ref="D66:P66">+D67+D71</f>
        <v>5011</v>
      </c>
      <c r="E66" s="55">
        <f t="shared" si="16"/>
        <v>718.2222222222222</v>
      </c>
      <c r="F66" s="55">
        <f t="shared" si="16"/>
        <v>0</v>
      </c>
      <c r="G66" s="55" t="e">
        <f t="shared" si="16"/>
        <v>#VALUE!</v>
      </c>
      <c r="H66" s="55">
        <f t="shared" si="16"/>
        <v>0</v>
      </c>
      <c r="I66" s="55">
        <f t="shared" si="16"/>
        <v>1127000000</v>
      </c>
      <c r="J66" s="55">
        <f t="shared" si="16"/>
        <v>1490</v>
      </c>
      <c r="K66" s="55">
        <f t="shared" si="16"/>
        <v>1192</v>
      </c>
      <c r="L66" s="55">
        <f t="shared" si="16"/>
        <v>298</v>
      </c>
      <c r="M66" s="55">
        <f t="shared" si="16"/>
        <v>5442.222222222223</v>
      </c>
      <c r="N66" s="55">
        <f t="shared" si="16"/>
        <v>4751</v>
      </c>
      <c r="O66" s="55">
        <f t="shared" si="16"/>
        <v>691.2222222222222</v>
      </c>
      <c r="P66" s="55">
        <f t="shared" si="16"/>
        <v>-260</v>
      </c>
      <c r="Q66" s="124"/>
    </row>
    <row r="67" spans="1:17" ht="16.5" customHeight="1">
      <c r="A67" s="359"/>
      <c r="B67" s="130" t="s">
        <v>672</v>
      </c>
      <c r="C67" s="98">
        <f>+C68+C69+C70</f>
        <v>3507</v>
      </c>
      <c r="D67" s="98">
        <f aca="true" t="shared" si="17" ref="D67:P67">+D68+D69+D70</f>
        <v>3011</v>
      </c>
      <c r="E67" s="98">
        <f t="shared" si="17"/>
        <v>496</v>
      </c>
      <c r="F67" s="374">
        <f t="shared" si="17"/>
        <v>0</v>
      </c>
      <c r="G67" s="374" t="e">
        <f t="shared" si="17"/>
        <v>#VALUE!</v>
      </c>
      <c r="H67" s="375">
        <f t="shared" si="17"/>
        <v>0</v>
      </c>
      <c r="I67" s="373">
        <f t="shared" si="17"/>
        <v>1127000000</v>
      </c>
      <c r="J67" s="373">
        <f t="shared" si="17"/>
        <v>1490</v>
      </c>
      <c r="K67" s="373">
        <f t="shared" si="17"/>
        <v>1192</v>
      </c>
      <c r="L67" s="373">
        <f t="shared" si="17"/>
        <v>298</v>
      </c>
      <c r="M67" s="98">
        <f t="shared" si="17"/>
        <v>3220</v>
      </c>
      <c r="N67" s="98">
        <f t="shared" si="17"/>
        <v>2751</v>
      </c>
      <c r="O67" s="98">
        <f t="shared" si="17"/>
        <v>469</v>
      </c>
      <c r="P67" s="98">
        <f t="shared" si="17"/>
        <v>-260</v>
      </c>
      <c r="Q67" s="373"/>
    </row>
    <row r="68" spans="1:17" ht="16.5" customHeight="1">
      <c r="A68" s="57">
        <v>1</v>
      </c>
      <c r="B68" s="28" t="s">
        <v>573</v>
      </c>
      <c r="C68" s="52">
        <v>532</v>
      </c>
      <c r="D68" s="52">
        <v>426</v>
      </c>
      <c r="E68" s="52">
        <f>+C68-D68</f>
        <v>106</v>
      </c>
      <c r="F68" s="52"/>
      <c r="G68" s="52" t="s">
        <v>63</v>
      </c>
      <c r="H68" s="52"/>
      <c r="I68" s="52">
        <v>336000000</v>
      </c>
      <c r="J68" s="52">
        <v>420</v>
      </c>
      <c r="K68" s="52">
        <v>336</v>
      </c>
      <c r="L68" s="52">
        <f>J68-K68</f>
        <v>84</v>
      </c>
      <c r="M68" s="52">
        <f>+N68/0.8</f>
        <v>465</v>
      </c>
      <c r="N68" s="52">
        <v>372</v>
      </c>
      <c r="O68" s="52">
        <f>+M68-N68</f>
        <v>93</v>
      </c>
      <c r="P68" s="52">
        <f>+N68-D68</f>
        <v>-54</v>
      </c>
      <c r="Q68" s="58" t="s">
        <v>578</v>
      </c>
    </row>
    <row r="69" spans="1:17" ht="16.5" customHeight="1">
      <c r="A69" s="57">
        <v>2</v>
      </c>
      <c r="B69" s="28" t="s">
        <v>574</v>
      </c>
      <c r="C69" s="52">
        <v>855</v>
      </c>
      <c r="D69" s="52">
        <v>685</v>
      </c>
      <c r="E69" s="52">
        <f>+C69-D69</f>
        <v>170</v>
      </c>
      <c r="F69" s="52"/>
      <c r="G69" s="52" t="s">
        <v>63</v>
      </c>
      <c r="H69" s="52"/>
      <c r="I69" s="52">
        <v>466000000</v>
      </c>
      <c r="J69" s="52">
        <v>650</v>
      </c>
      <c r="K69" s="52">
        <v>520</v>
      </c>
      <c r="L69" s="52">
        <f>J69-K69</f>
        <v>130</v>
      </c>
      <c r="M69" s="52">
        <v>855</v>
      </c>
      <c r="N69" s="52">
        <v>679</v>
      </c>
      <c r="O69" s="52">
        <f>+M69-N69</f>
        <v>176</v>
      </c>
      <c r="P69" s="52">
        <f>+N69-D69</f>
        <v>-6</v>
      </c>
      <c r="Q69" s="58" t="s">
        <v>578</v>
      </c>
    </row>
    <row r="70" spans="1:17" ht="27.75" customHeight="1">
      <c r="A70" s="57">
        <v>3</v>
      </c>
      <c r="B70" s="128" t="s">
        <v>575</v>
      </c>
      <c r="C70" s="261">
        <v>2120</v>
      </c>
      <c r="D70" s="52">
        <v>1900</v>
      </c>
      <c r="E70" s="52">
        <f>+C70-D70</f>
        <v>220</v>
      </c>
      <c r="F70" s="52"/>
      <c r="G70" s="52" t="s">
        <v>63</v>
      </c>
      <c r="H70" s="52"/>
      <c r="I70" s="52">
        <v>325000000</v>
      </c>
      <c r="J70" s="52">
        <v>420</v>
      </c>
      <c r="K70" s="52">
        <v>336</v>
      </c>
      <c r="L70" s="52">
        <f>J70-K70</f>
        <v>84</v>
      </c>
      <c r="M70" s="261">
        <v>1900</v>
      </c>
      <c r="N70" s="52">
        <v>1700</v>
      </c>
      <c r="O70" s="52">
        <f>+M70-N70</f>
        <v>200</v>
      </c>
      <c r="P70" s="52">
        <f>+N70-D70</f>
        <v>-200</v>
      </c>
      <c r="Q70" s="268" t="s">
        <v>550</v>
      </c>
    </row>
    <row r="71" spans="1:17" ht="16.5" customHeight="1">
      <c r="A71" s="359"/>
      <c r="B71" s="130" t="s">
        <v>581</v>
      </c>
      <c r="C71" s="98">
        <f>+C72</f>
        <v>2222.222222222222</v>
      </c>
      <c r="D71" s="98">
        <f aca="true" t="shared" si="18" ref="D71:P71">+D72</f>
        <v>2000</v>
      </c>
      <c r="E71" s="98">
        <f t="shared" si="18"/>
        <v>222.22222222222217</v>
      </c>
      <c r="F71" s="98">
        <f t="shared" si="18"/>
        <v>0</v>
      </c>
      <c r="G71" s="98">
        <f t="shared" si="18"/>
        <v>0</v>
      </c>
      <c r="H71" s="98">
        <f t="shared" si="18"/>
        <v>0</v>
      </c>
      <c r="I71" s="98">
        <f t="shared" si="18"/>
        <v>0</v>
      </c>
      <c r="J71" s="98">
        <f t="shared" si="18"/>
        <v>0</v>
      </c>
      <c r="K71" s="98">
        <f t="shared" si="18"/>
        <v>0</v>
      </c>
      <c r="L71" s="98">
        <f t="shared" si="18"/>
        <v>0</v>
      </c>
      <c r="M71" s="98">
        <f t="shared" si="18"/>
        <v>2222.222222222222</v>
      </c>
      <c r="N71" s="98">
        <f t="shared" si="18"/>
        <v>2000</v>
      </c>
      <c r="O71" s="98">
        <f t="shared" si="18"/>
        <v>222.22222222222217</v>
      </c>
      <c r="P71" s="98">
        <f t="shared" si="18"/>
        <v>0</v>
      </c>
      <c r="Q71" s="373"/>
    </row>
    <row r="72" spans="1:17" ht="16.5" customHeight="1">
      <c r="A72" s="287">
        <v>7</v>
      </c>
      <c r="B72" s="28" t="s">
        <v>588</v>
      </c>
      <c r="C72" s="52">
        <f>+D72+E72</f>
        <v>2222.222222222222</v>
      </c>
      <c r="D72" s="52">
        <v>2000</v>
      </c>
      <c r="E72" s="52">
        <f>+D72/0.9-D72</f>
        <v>222.22222222222217</v>
      </c>
      <c r="F72" s="374"/>
      <c r="G72" s="374"/>
      <c r="H72" s="375"/>
      <c r="I72" s="373"/>
      <c r="J72" s="373"/>
      <c r="K72" s="373"/>
      <c r="L72" s="373"/>
      <c r="M72" s="52">
        <f>+N72+O72</f>
        <v>2222.222222222222</v>
      </c>
      <c r="N72" s="52">
        <v>2000</v>
      </c>
      <c r="O72" s="52">
        <f>+N72/0.9-N72</f>
        <v>222.22222222222217</v>
      </c>
      <c r="P72" s="52">
        <f>+N72-D72</f>
        <v>0</v>
      </c>
      <c r="Q72" s="58" t="s">
        <v>673</v>
      </c>
    </row>
    <row r="73" spans="1:17" ht="16.5" customHeight="1">
      <c r="A73" s="124"/>
      <c r="B73" s="238" t="s">
        <v>576</v>
      </c>
      <c r="C73" s="55">
        <f>+C74</f>
        <v>780</v>
      </c>
      <c r="D73" s="55">
        <f>+SUM(D75:D75)</f>
        <v>625</v>
      </c>
      <c r="E73" s="55">
        <f>+SUM(E75:E75)</f>
        <v>155</v>
      </c>
      <c r="F73" s="52"/>
      <c r="G73" s="52" t="s">
        <v>63</v>
      </c>
      <c r="H73" s="52"/>
      <c r="I73" s="52">
        <v>425000000</v>
      </c>
      <c r="J73" s="52">
        <v>580</v>
      </c>
      <c r="K73" s="52">
        <v>464</v>
      </c>
      <c r="L73" s="52">
        <f>J73-K73</f>
        <v>116</v>
      </c>
      <c r="M73" s="55">
        <f>+SUM(M75:M75)</f>
        <v>697.5</v>
      </c>
      <c r="N73" s="55">
        <f>+SUM(N75:N75)</f>
        <v>558</v>
      </c>
      <c r="O73" s="55">
        <f>+SUM(O75:O75)</f>
        <v>139.5</v>
      </c>
      <c r="P73" s="55">
        <f>+SUM(P75:P75)</f>
        <v>-67</v>
      </c>
      <c r="Q73" s="124"/>
    </row>
    <row r="74" spans="1:17" ht="16.5" customHeight="1">
      <c r="A74" s="359"/>
      <c r="B74" s="130" t="s">
        <v>672</v>
      </c>
      <c r="C74" s="98">
        <f>+C75</f>
        <v>780</v>
      </c>
      <c r="D74" s="98">
        <f>+D75</f>
        <v>625</v>
      </c>
      <c r="E74" s="98">
        <f>+E75</f>
        <v>155</v>
      </c>
      <c r="F74" s="374"/>
      <c r="G74" s="374"/>
      <c r="H74" s="375"/>
      <c r="I74" s="373"/>
      <c r="J74" s="373"/>
      <c r="K74" s="373"/>
      <c r="L74" s="373"/>
      <c r="M74" s="98">
        <f>+M75</f>
        <v>697.5</v>
      </c>
      <c r="N74" s="98">
        <f>+N75</f>
        <v>558</v>
      </c>
      <c r="O74" s="98">
        <f>+O75</f>
        <v>139.5</v>
      </c>
      <c r="P74" s="98">
        <f>+P75</f>
        <v>-67</v>
      </c>
      <c r="Q74" s="373"/>
    </row>
    <row r="75" spans="1:17" ht="16.5" customHeight="1">
      <c r="A75" s="267">
        <v>1</v>
      </c>
      <c r="B75" s="76" t="s">
        <v>577</v>
      </c>
      <c r="C75" s="81">
        <v>780</v>
      </c>
      <c r="D75" s="81">
        <v>625</v>
      </c>
      <c r="E75" s="81">
        <f>+C75-D75</f>
        <v>155</v>
      </c>
      <c r="F75" s="376"/>
      <c r="G75" s="376" t="s">
        <v>63</v>
      </c>
      <c r="H75" s="376"/>
      <c r="I75" s="376">
        <v>463000000</v>
      </c>
      <c r="J75" s="376">
        <v>630</v>
      </c>
      <c r="K75" s="376">
        <v>504</v>
      </c>
      <c r="L75" s="376">
        <f>J75-K75</f>
        <v>126</v>
      </c>
      <c r="M75" s="52">
        <f>+N75/0.8</f>
        <v>697.5</v>
      </c>
      <c r="N75" s="81">
        <v>558</v>
      </c>
      <c r="O75" s="81">
        <f>+M75-N75</f>
        <v>139.5</v>
      </c>
      <c r="P75" s="81">
        <f>+N75-D75</f>
        <v>-67</v>
      </c>
      <c r="Q75" s="269" t="s">
        <v>578</v>
      </c>
    </row>
  </sheetData>
  <sheetProtection/>
  <autoFilter ref="A8:R8"/>
  <mergeCells count="14">
    <mergeCell ref="P1:Q1"/>
    <mergeCell ref="A4:Q4"/>
    <mergeCell ref="P6:Q6"/>
    <mergeCell ref="A5:Q5"/>
    <mergeCell ref="A1:B1"/>
    <mergeCell ref="A2:B2"/>
    <mergeCell ref="H7:H8"/>
    <mergeCell ref="J7:L7"/>
    <mergeCell ref="M7:P7"/>
    <mergeCell ref="Q7:Q8"/>
    <mergeCell ref="A7:A8"/>
    <mergeCell ref="B7:B8"/>
    <mergeCell ref="C7:F7"/>
    <mergeCell ref="G7:G8"/>
  </mergeCells>
  <printOptions/>
  <pageMargins left="0.46" right="0.2" top="0.38" bottom="0.42" header="0.2" footer="0.19"/>
  <pageSetup fitToHeight="8" horizontalDpi="600" verticalDpi="600" orientation="landscape" paperSize="9" scale="90" r:id="rId2"/>
  <headerFooter alignWithMargins="0"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8"/>
  <sheetViews>
    <sheetView zoomScale="85" zoomScaleNormal="85" zoomScalePageLayoutView="0" workbookViewId="0" topLeftCell="A1">
      <pane ySplit="8" topLeftCell="BM9" activePane="bottomLeft" state="frozen"/>
      <selection pane="topLeft" activeCell="A1" sqref="A1"/>
      <selection pane="bottomLeft" activeCell="C10" sqref="C10"/>
    </sheetView>
  </sheetViews>
  <sheetFormatPr defaultColWidth="9.140625" defaultRowHeight="27" customHeight="1"/>
  <cols>
    <col min="1" max="1" width="7.57421875" style="14" bestFit="1" customWidth="1"/>
    <col min="2" max="2" width="74.7109375" style="19" bestFit="1" customWidth="1"/>
    <col min="3" max="3" width="14.140625" style="14" customWidth="1"/>
    <col min="4" max="4" width="9.7109375" style="300" hidden="1" customWidth="1"/>
    <col min="5" max="5" width="0" style="300" hidden="1" customWidth="1"/>
    <col min="6" max="6" width="8.57421875" style="300" hidden="1" customWidth="1"/>
    <col min="7" max="7" width="8.28125" style="300" hidden="1" customWidth="1"/>
    <col min="8" max="8" width="8.7109375" style="151" hidden="1" customWidth="1"/>
    <col min="9" max="9" width="8.421875" style="306" hidden="1" customWidth="1"/>
    <col min="10" max="10" width="8.7109375" style="151" hidden="1" customWidth="1"/>
    <col min="11" max="11" width="14.28125" style="37" hidden="1" customWidth="1"/>
    <col min="12" max="12" width="9.7109375" style="313" hidden="1" customWidth="1"/>
    <col min="13" max="13" width="10.8515625" style="300" hidden="1" customWidth="1"/>
    <col min="14" max="14" width="12.00390625" style="21" hidden="1" customWidth="1"/>
    <col min="15" max="15" width="10.8515625" style="1" customWidth="1"/>
    <col min="16" max="18" width="9.140625" style="1" customWidth="1"/>
    <col min="19" max="19" width="11.7109375" style="1" bestFit="1" customWidth="1"/>
    <col min="20" max="16384" width="9.140625" style="1" customWidth="1"/>
  </cols>
  <sheetData>
    <row r="1" spans="1:20" ht="27" customHeight="1">
      <c r="A1" s="570" t="s">
        <v>638</v>
      </c>
      <c r="B1" s="569"/>
      <c r="C1" s="66"/>
      <c r="D1" s="288"/>
      <c r="E1" s="289"/>
      <c r="F1" s="290"/>
      <c r="G1" s="290"/>
      <c r="H1" s="138"/>
      <c r="I1" s="301"/>
      <c r="J1" s="138"/>
      <c r="K1" s="68"/>
      <c r="L1" s="307"/>
      <c r="M1" s="521"/>
      <c r="N1" s="521"/>
      <c r="S1" s="521" t="s">
        <v>679</v>
      </c>
      <c r="T1" s="521"/>
    </row>
    <row r="2" spans="1:20" ht="20.25" customHeight="1">
      <c r="A2" s="570" t="s">
        <v>635</v>
      </c>
      <c r="B2" s="569"/>
      <c r="C2" s="66"/>
      <c r="D2" s="288"/>
      <c r="E2" s="289"/>
      <c r="F2" s="290"/>
      <c r="G2" s="290"/>
      <c r="H2" s="138"/>
      <c r="I2" s="301"/>
      <c r="J2" s="138"/>
      <c r="K2" s="68"/>
      <c r="L2" s="307"/>
      <c r="M2" s="366"/>
      <c r="N2" s="366"/>
      <c r="S2" s="366"/>
      <c r="T2" s="366"/>
    </row>
    <row r="3" spans="1:20" ht="18" customHeight="1">
      <c r="A3" s="66"/>
      <c r="B3" s="67"/>
      <c r="C3" s="66"/>
      <c r="D3" s="288"/>
      <c r="E3" s="289"/>
      <c r="F3" s="290"/>
      <c r="G3" s="290"/>
      <c r="H3" s="138"/>
      <c r="I3" s="301"/>
      <c r="J3" s="138"/>
      <c r="K3" s="68"/>
      <c r="L3" s="307"/>
      <c r="M3" s="366"/>
      <c r="N3" s="366"/>
      <c r="S3" s="366"/>
      <c r="T3" s="366"/>
    </row>
    <row r="4" spans="1:20" ht="27" customHeight="1">
      <c r="A4" s="517" t="s">
        <v>678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</row>
    <row r="5" spans="1:20" ht="21" customHeight="1">
      <c r="A5" s="554" t="s">
        <v>332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</row>
    <row r="6" spans="1:20" s="2" customFormat="1" ht="36" customHeight="1">
      <c r="A6" s="3"/>
      <c r="B6" s="15"/>
      <c r="C6" s="280"/>
      <c r="D6" s="291"/>
      <c r="E6" s="291"/>
      <c r="F6" s="291"/>
      <c r="G6" s="291"/>
      <c r="H6" s="140"/>
      <c r="I6" s="302"/>
      <c r="J6" s="180"/>
      <c r="K6" s="33"/>
      <c r="L6" s="309"/>
      <c r="M6" s="291" t="s">
        <v>104</v>
      </c>
      <c r="N6" s="3"/>
      <c r="S6" s="546" t="s">
        <v>104</v>
      </c>
      <c r="T6" s="546"/>
    </row>
    <row r="7" spans="1:20" s="107" customFormat="1" ht="27" customHeight="1">
      <c r="A7" s="541" t="s">
        <v>94</v>
      </c>
      <c r="B7" s="541" t="s">
        <v>640</v>
      </c>
      <c r="C7" s="541" t="s">
        <v>503</v>
      </c>
      <c r="D7" s="543" t="s">
        <v>488</v>
      </c>
      <c r="E7" s="544"/>
      <c r="F7" s="545"/>
      <c r="G7" s="539" t="s">
        <v>85</v>
      </c>
      <c r="H7" s="548" t="s">
        <v>86</v>
      </c>
      <c r="I7" s="550" t="s">
        <v>84</v>
      </c>
      <c r="J7" s="548" t="s">
        <v>87</v>
      </c>
      <c r="K7" s="555" t="s">
        <v>130</v>
      </c>
      <c r="L7" s="539" t="s">
        <v>71</v>
      </c>
      <c r="M7" s="539" t="s">
        <v>313</v>
      </c>
      <c r="N7" s="541" t="s">
        <v>97</v>
      </c>
      <c r="O7" s="541" t="s">
        <v>333</v>
      </c>
      <c r="P7" s="543" t="s">
        <v>334</v>
      </c>
      <c r="Q7" s="544"/>
      <c r="R7" s="545"/>
      <c r="S7" s="541" t="s">
        <v>642</v>
      </c>
      <c r="T7" s="541" t="s">
        <v>496</v>
      </c>
    </row>
    <row r="8" spans="1:20" s="107" customFormat="1" ht="74.25" customHeight="1">
      <c r="A8" s="542"/>
      <c r="B8" s="542"/>
      <c r="C8" s="542"/>
      <c r="D8" s="152" t="s">
        <v>131</v>
      </c>
      <c r="E8" s="152" t="s">
        <v>478</v>
      </c>
      <c r="F8" s="152" t="s">
        <v>135</v>
      </c>
      <c r="G8" s="540"/>
      <c r="H8" s="549"/>
      <c r="I8" s="551"/>
      <c r="J8" s="549"/>
      <c r="K8" s="556"/>
      <c r="L8" s="540"/>
      <c r="M8" s="540"/>
      <c r="N8" s="542"/>
      <c r="O8" s="542"/>
      <c r="P8" s="152" t="s">
        <v>326</v>
      </c>
      <c r="Q8" s="152" t="s">
        <v>644</v>
      </c>
      <c r="R8" s="152" t="s">
        <v>335</v>
      </c>
      <c r="S8" s="542"/>
      <c r="T8" s="542"/>
    </row>
    <row r="9" spans="1:20" s="107" customFormat="1" ht="27" customHeight="1">
      <c r="A9" s="377"/>
      <c r="B9" s="117" t="s">
        <v>75</v>
      </c>
      <c r="C9" s="117"/>
      <c r="D9" s="292">
        <f>+D10</f>
        <v>40101</v>
      </c>
      <c r="E9" s="292">
        <f>+E10</f>
        <v>40101</v>
      </c>
      <c r="F9" s="292">
        <f>+F10</f>
        <v>0</v>
      </c>
      <c r="G9" s="292">
        <f>+G10</f>
        <v>24373</v>
      </c>
      <c r="H9" s="278">
        <f>+G9/E9</f>
        <v>0.607790329418219</v>
      </c>
      <c r="I9" s="292">
        <f>+I10</f>
        <v>23868</v>
      </c>
      <c r="J9" s="141">
        <f>+I9/E9</f>
        <v>0.5951971272536845</v>
      </c>
      <c r="K9" s="134"/>
      <c r="L9" s="292">
        <f>+L10</f>
        <v>0</v>
      </c>
      <c r="M9" s="292">
        <f>+M10</f>
        <v>40101</v>
      </c>
      <c r="N9" s="181"/>
      <c r="O9" s="292">
        <f>+O10</f>
        <v>40101</v>
      </c>
      <c r="P9" s="292">
        <f>+P10</f>
        <v>0</v>
      </c>
      <c r="Q9" s="292">
        <f>+Q10</f>
        <v>63</v>
      </c>
      <c r="R9" s="292">
        <f>+R10</f>
        <v>-63</v>
      </c>
      <c r="S9" s="292">
        <f>+S10</f>
        <v>40101</v>
      </c>
      <c r="T9" s="181"/>
    </row>
    <row r="10" spans="1:20" s="158" customFormat="1" ht="27" customHeight="1">
      <c r="A10" s="187" t="s">
        <v>99</v>
      </c>
      <c r="B10" s="156" t="s">
        <v>336</v>
      </c>
      <c r="C10" s="382"/>
      <c r="D10" s="157">
        <f>+D11+D44</f>
        <v>40101</v>
      </c>
      <c r="E10" s="157">
        <f>+E11+E44</f>
        <v>40101</v>
      </c>
      <c r="F10" s="157">
        <f>+F11+F44</f>
        <v>0</v>
      </c>
      <c r="G10" s="157">
        <f>+G11+G44</f>
        <v>24373</v>
      </c>
      <c r="H10" s="383">
        <f>+G10/E10</f>
        <v>0.607790329418219</v>
      </c>
      <c r="I10" s="157">
        <f>+I11+I44</f>
        <v>23868</v>
      </c>
      <c r="J10" s="157">
        <f>+J11+J44</f>
        <v>0</v>
      </c>
      <c r="K10" s="157"/>
      <c r="L10" s="157">
        <f>+L11+L44</f>
        <v>0</v>
      </c>
      <c r="M10" s="157">
        <f>+M11+M44</f>
        <v>40101</v>
      </c>
      <c r="N10" s="184"/>
      <c r="O10" s="157">
        <f aca="true" t="shared" si="0" ref="O10:O21">E10</f>
        <v>40101</v>
      </c>
      <c r="P10" s="157">
        <f>+P11+P44</f>
        <v>0</v>
      </c>
      <c r="Q10" s="157">
        <f>+Q11+Q44</f>
        <v>63</v>
      </c>
      <c r="R10" s="157">
        <f>+R11+R44</f>
        <v>-63</v>
      </c>
      <c r="S10" s="157">
        <f>+S11+S44</f>
        <v>40101</v>
      </c>
      <c r="T10" s="184"/>
    </row>
    <row r="11" spans="1:20" s="158" customFormat="1" ht="27" customHeight="1">
      <c r="A11" s="386" t="s">
        <v>600</v>
      </c>
      <c r="B11" s="156" t="s">
        <v>490</v>
      </c>
      <c r="C11" s="388"/>
      <c r="D11" s="389">
        <f aca="true" t="shared" si="1" ref="D11:G12">+D12</f>
        <v>17291</v>
      </c>
      <c r="E11" s="389">
        <f t="shared" si="1"/>
        <v>17291</v>
      </c>
      <c r="F11" s="389">
        <f t="shared" si="1"/>
        <v>0</v>
      </c>
      <c r="G11" s="389">
        <f t="shared" si="1"/>
        <v>12380</v>
      </c>
      <c r="H11" s="390">
        <f>+G11/E11</f>
        <v>0.7159794112544098</v>
      </c>
      <c r="I11" s="389">
        <f>+I12</f>
        <v>11875</v>
      </c>
      <c r="J11" s="389">
        <f>+J12</f>
        <v>0</v>
      </c>
      <c r="K11" s="389"/>
      <c r="L11" s="389">
        <f>+L12</f>
        <v>0</v>
      </c>
      <c r="M11" s="389">
        <f>+M12</f>
        <v>17291</v>
      </c>
      <c r="N11" s="391"/>
      <c r="O11" s="157">
        <f t="shared" si="0"/>
        <v>17291</v>
      </c>
      <c r="P11" s="157">
        <f aca="true" t="shared" si="2" ref="P11:S12">+P12</f>
        <v>0</v>
      </c>
      <c r="Q11" s="157">
        <f t="shared" si="2"/>
        <v>0</v>
      </c>
      <c r="R11" s="157">
        <f t="shared" si="2"/>
        <v>0</v>
      </c>
      <c r="S11" s="157">
        <f t="shared" si="2"/>
        <v>17291</v>
      </c>
      <c r="T11" s="184"/>
    </row>
    <row r="12" spans="1:20" s="30" customFormat="1" ht="27" customHeight="1">
      <c r="A12" s="105"/>
      <c r="B12" s="40" t="s">
        <v>337</v>
      </c>
      <c r="C12" s="129"/>
      <c r="D12" s="136">
        <f t="shared" si="1"/>
        <v>17291</v>
      </c>
      <c r="E12" s="136">
        <f t="shared" si="1"/>
        <v>17291</v>
      </c>
      <c r="F12" s="136">
        <f t="shared" si="1"/>
        <v>0</v>
      </c>
      <c r="G12" s="136">
        <f t="shared" si="1"/>
        <v>12380</v>
      </c>
      <c r="H12" s="136"/>
      <c r="I12" s="136">
        <f>+I13</f>
        <v>11875</v>
      </c>
      <c r="J12" s="136"/>
      <c r="K12" s="136"/>
      <c r="L12" s="136">
        <f>+L13</f>
        <v>0</v>
      </c>
      <c r="M12" s="136">
        <f>+M13</f>
        <v>17291</v>
      </c>
      <c r="N12" s="182"/>
      <c r="O12" s="136">
        <f t="shared" si="0"/>
        <v>17291</v>
      </c>
      <c r="P12" s="136">
        <f t="shared" si="2"/>
        <v>0</v>
      </c>
      <c r="Q12" s="136">
        <f t="shared" si="2"/>
        <v>0</v>
      </c>
      <c r="R12" s="136">
        <f t="shared" si="2"/>
        <v>0</v>
      </c>
      <c r="S12" s="136">
        <f t="shared" si="2"/>
        <v>17291</v>
      </c>
      <c r="T12" s="182"/>
    </row>
    <row r="13" spans="1:20" s="30" customFormat="1" ht="27" customHeight="1">
      <c r="A13" s="105"/>
      <c r="B13" s="40" t="s">
        <v>338</v>
      </c>
      <c r="C13" s="129"/>
      <c r="D13" s="136">
        <f>+D14+D23</f>
        <v>17291</v>
      </c>
      <c r="E13" s="136">
        <f>+E14+E23</f>
        <v>17291</v>
      </c>
      <c r="F13" s="136">
        <f>+F14+F23</f>
        <v>0</v>
      </c>
      <c r="G13" s="136">
        <f>+G14+G23</f>
        <v>12380</v>
      </c>
      <c r="H13" s="136"/>
      <c r="I13" s="136">
        <f>+I14+I23</f>
        <v>11875</v>
      </c>
      <c r="J13" s="136"/>
      <c r="K13" s="136"/>
      <c r="L13" s="136">
        <f>+L14+L23</f>
        <v>0</v>
      </c>
      <c r="M13" s="136">
        <f>+M14+M23</f>
        <v>17291</v>
      </c>
      <c r="N13" s="83"/>
      <c r="O13" s="136">
        <f t="shared" si="0"/>
        <v>17291</v>
      </c>
      <c r="P13" s="136">
        <f>+P14+P23</f>
        <v>0</v>
      </c>
      <c r="Q13" s="136">
        <f>+Q14+Q23</f>
        <v>0</v>
      </c>
      <c r="R13" s="136">
        <f>+R14+R23</f>
        <v>0</v>
      </c>
      <c r="S13" s="136">
        <f>+S14+S23</f>
        <v>17291</v>
      </c>
      <c r="T13" s="83"/>
    </row>
    <row r="14" spans="1:20" s="39" customFormat="1" ht="27" customHeight="1">
      <c r="A14" s="201" t="s">
        <v>269</v>
      </c>
      <c r="B14" s="125" t="s">
        <v>339</v>
      </c>
      <c r="C14" s="124"/>
      <c r="D14" s="55">
        <f>+SUM(D15:D22)</f>
        <v>4630</v>
      </c>
      <c r="E14" s="55">
        <f>+SUM(E15:E22)</f>
        <v>4630</v>
      </c>
      <c r="F14" s="55">
        <f>+SUM(F15:F22)</f>
        <v>0</v>
      </c>
      <c r="G14" s="55">
        <f>+SUM(G15:G22)</f>
        <v>3130</v>
      </c>
      <c r="H14" s="144"/>
      <c r="I14" s="55">
        <f>+SUM(I15:I22)</f>
        <v>3000</v>
      </c>
      <c r="J14" s="144"/>
      <c r="K14" s="110"/>
      <c r="L14" s="55">
        <f>+SUM(L15:L22)</f>
        <v>0</v>
      </c>
      <c r="M14" s="55">
        <f>+SUM(M15:M22)</f>
        <v>4630</v>
      </c>
      <c r="N14" s="74"/>
      <c r="O14" s="55">
        <f t="shared" si="0"/>
        <v>4630</v>
      </c>
      <c r="P14" s="55">
        <f>+SUM(P15:P22)</f>
        <v>0</v>
      </c>
      <c r="Q14" s="55">
        <f>+SUM(Q15:Q22)</f>
        <v>0</v>
      </c>
      <c r="R14" s="55">
        <f>+SUM(R15:R22)</f>
        <v>0</v>
      </c>
      <c r="S14" s="55">
        <f>+SUM(S15:S22)</f>
        <v>4630</v>
      </c>
      <c r="T14" s="74"/>
    </row>
    <row r="15" spans="1:20" s="4" customFormat="1" ht="27" customHeight="1">
      <c r="A15" s="287">
        <v>1</v>
      </c>
      <c r="B15" s="28" t="s">
        <v>234</v>
      </c>
      <c r="C15" s="126" t="s">
        <v>134</v>
      </c>
      <c r="D15" s="52">
        <f aca="true" t="shared" si="3" ref="D15:D22">+E15+F15</f>
        <v>800</v>
      </c>
      <c r="E15" s="52">
        <v>800</v>
      </c>
      <c r="F15" s="52"/>
      <c r="G15" s="52">
        <v>500</v>
      </c>
      <c r="H15" s="146"/>
      <c r="I15" s="52">
        <f>G15</f>
        <v>500</v>
      </c>
      <c r="J15" s="146"/>
      <c r="K15" s="261" t="s">
        <v>119</v>
      </c>
      <c r="L15" s="52">
        <f aca="true" t="shared" si="4" ref="L15:L22">F15</f>
        <v>0</v>
      </c>
      <c r="M15" s="52">
        <f aca="true" t="shared" si="5" ref="M15:M22">D15</f>
        <v>800</v>
      </c>
      <c r="N15" s="84"/>
      <c r="O15" s="52">
        <f t="shared" si="0"/>
        <v>800</v>
      </c>
      <c r="P15" s="52">
        <f aca="true" t="shared" si="6" ref="P15:P22">+Q15+R15</f>
        <v>0</v>
      </c>
      <c r="Q15" s="52">
        <f aca="true" t="shared" si="7" ref="Q15:Q22">IF(F15&gt;0,F15,0)</f>
        <v>0</v>
      </c>
      <c r="R15" s="52">
        <f aca="true" t="shared" si="8" ref="R15:R22">IF(F15&lt;0,F15,0)</f>
        <v>0</v>
      </c>
      <c r="S15" s="52">
        <f aca="true" t="shared" si="9" ref="S15:S22">+O15+P15</f>
        <v>800</v>
      </c>
      <c r="T15" s="84"/>
    </row>
    <row r="16" spans="1:20" s="4" customFormat="1" ht="27" customHeight="1">
      <c r="A16" s="287">
        <v>2</v>
      </c>
      <c r="B16" s="28" t="s">
        <v>239</v>
      </c>
      <c r="C16" s="126" t="s">
        <v>109</v>
      </c>
      <c r="D16" s="52">
        <f t="shared" si="3"/>
        <v>800</v>
      </c>
      <c r="E16" s="52">
        <v>800</v>
      </c>
      <c r="F16" s="52"/>
      <c r="G16" s="52">
        <v>500</v>
      </c>
      <c r="H16" s="146"/>
      <c r="I16" s="52">
        <v>400</v>
      </c>
      <c r="J16" s="146"/>
      <c r="K16" s="341" t="s">
        <v>119</v>
      </c>
      <c r="L16" s="52">
        <f t="shared" si="4"/>
        <v>0</v>
      </c>
      <c r="M16" s="52">
        <f t="shared" si="5"/>
        <v>800</v>
      </c>
      <c r="N16" s="185"/>
      <c r="O16" s="52">
        <f t="shared" si="0"/>
        <v>800</v>
      </c>
      <c r="P16" s="52">
        <f t="shared" si="6"/>
        <v>0</v>
      </c>
      <c r="Q16" s="52">
        <f t="shared" si="7"/>
        <v>0</v>
      </c>
      <c r="R16" s="52">
        <f t="shared" si="8"/>
        <v>0</v>
      </c>
      <c r="S16" s="52">
        <f t="shared" si="9"/>
        <v>800</v>
      </c>
      <c r="T16" s="185"/>
    </row>
    <row r="17" spans="1:20" s="4" customFormat="1" ht="27" customHeight="1">
      <c r="A17" s="287">
        <v>3</v>
      </c>
      <c r="B17" s="28" t="s">
        <v>235</v>
      </c>
      <c r="C17" s="126" t="s">
        <v>105</v>
      </c>
      <c r="D17" s="52">
        <f t="shared" si="3"/>
        <v>700</v>
      </c>
      <c r="E17" s="52">
        <v>700</v>
      </c>
      <c r="F17" s="52"/>
      <c r="G17" s="52"/>
      <c r="H17" s="146"/>
      <c r="I17" s="52">
        <v>0</v>
      </c>
      <c r="J17" s="146"/>
      <c r="K17" s="112"/>
      <c r="L17" s="52">
        <f t="shared" si="4"/>
        <v>0</v>
      </c>
      <c r="M17" s="52">
        <f t="shared" si="5"/>
        <v>700</v>
      </c>
      <c r="N17" s="185"/>
      <c r="O17" s="52">
        <f t="shared" si="0"/>
        <v>700</v>
      </c>
      <c r="P17" s="52">
        <f t="shared" si="6"/>
        <v>0</v>
      </c>
      <c r="Q17" s="52">
        <f t="shared" si="7"/>
        <v>0</v>
      </c>
      <c r="R17" s="52">
        <f t="shared" si="8"/>
        <v>0</v>
      </c>
      <c r="S17" s="52">
        <f t="shared" si="9"/>
        <v>700</v>
      </c>
      <c r="T17" s="185"/>
    </row>
    <row r="18" spans="1:20" s="4" customFormat="1" ht="27" customHeight="1">
      <c r="A18" s="287">
        <v>4</v>
      </c>
      <c r="B18" s="28" t="s">
        <v>236</v>
      </c>
      <c r="C18" s="126" t="s">
        <v>105</v>
      </c>
      <c r="D18" s="52">
        <f t="shared" si="3"/>
        <v>890</v>
      </c>
      <c r="E18" s="52">
        <v>890</v>
      </c>
      <c r="F18" s="52"/>
      <c r="G18" s="52">
        <f>E18</f>
        <v>890</v>
      </c>
      <c r="H18" s="146"/>
      <c r="I18" s="52">
        <v>890</v>
      </c>
      <c r="J18" s="146"/>
      <c r="K18" s="51" t="s">
        <v>120</v>
      </c>
      <c r="L18" s="52">
        <f t="shared" si="4"/>
        <v>0</v>
      </c>
      <c r="M18" s="52">
        <f t="shared" si="5"/>
        <v>890</v>
      </c>
      <c r="N18" s="185"/>
      <c r="O18" s="52">
        <f t="shared" si="0"/>
        <v>890</v>
      </c>
      <c r="P18" s="52">
        <f t="shared" si="6"/>
        <v>0</v>
      </c>
      <c r="Q18" s="52">
        <f t="shared" si="7"/>
        <v>0</v>
      </c>
      <c r="R18" s="52">
        <f t="shared" si="8"/>
        <v>0</v>
      </c>
      <c r="S18" s="52">
        <f t="shared" si="9"/>
        <v>890</v>
      </c>
      <c r="T18" s="185"/>
    </row>
    <row r="19" spans="1:20" s="4" customFormat="1" ht="27" customHeight="1">
      <c r="A19" s="287">
        <v>5</v>
      </c>
      <c r="B19" s="28" t="s">
        <v>237</v>
      </c>
      <c r="C19" s="126" t="s">
        <v>105</v>
      </c>
      <c r="D19" s="52">
        <f t="shared" si="3"/>
        <v>200</v>
      </c>
      <c r="E19" s="52">
        <v>200</v>
      </c>
      <c r="F19" s="52"/>
      <c r="G19" s="52">
        <v>150</v>
      </c>
      <c r="H19" s="146"/>
      <c r="I19" s="52">
        <v>150</v>
      </c>
      <c r="J19" s="146"/>
      <c r="K19" s="113" t="s">
        <v>119</v>
      </c>
      <c r="L19" s="52">
        <f t="shared" si="4"/>
        <v>0</v>
      </c>
      <c r="M19" s="52">
        <f t="shared" si="5"/>
        <v>200</v>
      </c>
      <c r="N19" s="185"/>
      <c r="O19" s="52">
        <f t="shared" si="0"/>
        <v>200</v>
      </c>
      <c r="P19" s="52">
        <f t="shared" si="6"/>
        <v>0</v>
      </c>
      <c r="Q19" s="52">
        <f t="shared" si="7"/>
        <v>0</v>
      </c>
      <c r="R19" s="52">
        <f t="shared" si="8"/>
        <v>0</v>
      </c>
      <c r="S19" s="52">
        <f t="shared" si="9"/>
        <v>200</v>
      </c>
      <c r="T19" s="185"/>
    </row>
    <row r="20" spans="1:20" s="4" customFormat="1" ht="27" customHeight="1">
      <c r="A20" s="287">
        <v>6</v>
      </c>
      <c r="B20" s="28" t="s">
        <v>238</v>
      </c>
      <c r="C20" s="126" t="s">
        <v>105</v>
      </c>
      <c r="D20" s="52">
        <f t="shared" si="3"/>
        <v>450</v>
      </c>
      <c r="E20" s="52">
        <v>450</v>
      </c>
      <c r="F20" s="52"/>
      <c r="G20" s="52">
        <v>350</v>
      </c>
      <c r="H20" s="146"/>
      <c r="I20" s="52">
        <v>350</v>
      </c>
      <c r="J20" s="146"/>
      <c r="K20" s="113" t="s">
        <v>119</v>
      </c>
      <c r="L20" s="52">
        <f t="shared" si="4"/>
        <v>0</v>
      </c>
      <c r="M20" s="52">
        <f t="shared" si="5"/>
        <v>450</v>
      </c>
      <c r="N20" s="185"/>
      <c r="O20" s="52">
        <f t="shared" si="0"/>
        <v>450</v>
      </c>
      <c r="P20" s="52">
        <f t="shared" si="6"/>
        <v>0</v>
      </c>
      <c r="Q20" s="52">
        <f t="shared" si="7"/>
        <v>0</v>
      </c>
      <c r="R20" s="52">
        <f t="shared" si="8"/>
        <v>0</v>
      </c>
      <c r="S20" s="52">
        <f t="shared" si="9"/>
        <v>450</v>
      </c>
      <c r="T20" s="185"/>
    </row>
    <row r="21" spans="1:20" s="4" customFormat="1" ht="27" customHeight="1">
      <c r="A21" s="287">
        <v>7</v>
      </c>
      <c r="B21" s="28" t="s">
        <v>241</v>
      </c>
      <c r="C21" s="108" t="s">
        <v>137</v>
      </c>
      <c r="D21" s="52">
        <f t="shared" si="3"/>
        <v>550</v>
      </c>
      <c r="E21" s="52">
        <v>550</v>
      </c>
      <c r="F21" s="52"/>
      <c r="G21" s="52">
        <v>500</v>
      </c>
      <c r="H21" s="146"/>
      <c r="I21" s="52">
        <f>G21</f>
        <v>500</v>
      </c>
      <c r="J21" s="146"/>
      <c r="K21" s="341" t="s">
        <v>120</v>
      </c>
      <c r="L21" s="52">
        <f t="shared" si="4"/>
        <v>0</v>
      </c>
      <c r="M21" s="52">
        <f t="shared" si="5"/>
        <v>550</v>
      </c>
      <c r="N21" s="185"/>
      <c r="O21" s="52">
        <f t="shared" si="0"/>
        <v>550</v>
      </c>
      <c r="P21" s="52">
        <f t="shared" si="6"/>
        <v>0</v>
      </c>
      <c r="Q21" s="52">
        <f t="shared" si="7"/>
        <v>0</v>
      </c>
      <c r="R21" s="52">
        <f t="shared" si="8"/>
        <v>0</v>
      </c>
      <c r="S21" s="52">
        <f t="shared" si="9"/>
        <v>550</v>
      </c>
      <c r="T21" s="185"/>
    </row>
    <row r="22" spans="1:20" s="4" customFormat="1" ht="27" customHeight="1">
      <c r="A22" s="287">
        <v>8</v>
      </c>
      <c r="B22" s="128" t="s">
        <v>242</v>
      </c>
      <c r="C22" s="108" t="s">
        <v>133</v>
      </c>
      <c r="D22" s="52">
        <f t="shared" si="3"/>
        <v>240</v>
      </c>
      <c r="E22" s="52">
        <v>240</v>
      </c>
      <c r="F22" s="52"/>
      <c r="G22" s="52">
        <v>240</v>
      </c>
      <c r="H22" s="146"/>
      <c r="I22" s="52">
        <v>210</v>
      </c>
      <c r="J22" s="146"/>
      <c r="K22" s="341" t="s">
        <v>120</v>
      </c>
      <c r="L22" s="52">
        <f t="shared" si="4"/>
        <v>0</v>
      </c>
      <c r="M22" s="52">
        <f t="shared" si="5"/>
        <v>240</v>
      </c>
      <c r="N22" s="185"/>
      <c r="O22" s="52">
        <f aca="true" t="shared" si="10" ref="O22:O85">E22</f>
        <v>240</v>
      </c>
      <c r="P22" s="52">
        <f t="shared" si="6"/>
        <v>0</v>
      </c>
      <c r="Q22" s="52">
        <f t="shared" si="7"/>
        <v>0</v>
      </c>
      <c r="R22" s="52">
        <f t="shared" si="8"/>
        <v>0</v>
      </c>
      <c r="S22" s="52">
        <f t="shared" si="9"/>
        <v>240</v>
      </c>
      <c r="T22" s="185"/>
    </row>
    <row r="23" spans="1:20" s="39" customFormat="1" ht="27" customHeight="1">
      <c r="A23" s="201" t="s">
        <v>270</v>
      </c>
      <c r="B23" s="125" t="s">
        <v>340</v>
      </c>
      <c r="C23" s="124"/>
      <c r="D23" s="55">
        <f>+SUM(D24:D43)</f>
        <v>12661</v>
      </c>
      <c r="E23" s="55">
        <f>+SUM(E24:E43)</f>
        <v>12661</v>
      </c>
      <c r="F23" s="55">
        <f>+SUM(F24:F43)</f>
        <v>0</v>
      </c>
      <c r="G23" s="55">
        <f>+SUM(G24:G43)</f>
        <v>9250</v>
      </c>
      <c r="H23" s="144"/>
      <c r="I23" s="55">
        <f>+SUM(I24:I43)</f>
        <v>8875</v>
      </c>
      <c r="J23" s="144"/>
      <c r="K23" s="110"/>
      <c r="L23" s="55">
        <f>+SUM(L24:L43)</f>
        <v>0</v>
      </c>
      <c r="M23" s="55">
        <f>+SUM(M24:M43)</f>
        <v>12661</v>
      </c>
      <c r="N23" s="74"/>
      <c r="O23" s="55">
        <f t="shared" si="10"/>
        <v>12661</v>
      </c>
      <c r="P23" s="55">
        <f>+SUM(P24:P43)</f>
        <v>0</v>
      </c>
      <c r="Q23" s="55">
        <f>+SUM(Q24:Q43)</f>
        <v>0</v>
      </c>
      <c r="R23" s="55">
        <f>+SUM(R24:R43)</f>
        <v>0</v>
      </c>
      <c r="S23" s="55">
        <f>+SUM(S24:S43)</f>
        <v>12661</v>
      </c>
      <c r="T23" s="74"/>
    </row>
    <row r="24" spans="1:20" s="4" customFormat="1" ht="27" customHeight="1">
      <c r="A24" s="287">
        <v>1</v>
      </c>
      <c r="B24" s="28" t="s">
        <v>243</v>
      </c>
      <c r="C24" s="126" t="s">
        <v>123</v>
      </c>
      <c r="D24" s="52">
        <f aca="true" t="shared" si="11" ref="D24:D43">+E24+F24</f>
        <v>475</v>
      </c>
      <c r="E24" s="52">
        <v>475</v>
      </c>
      <c r="F24" s="52"/>
      <c r="G24" s="52">
        <f aca="true" t="shared" si="12" ref="G24:G35">E24</f>
        <v>475</v>
      </c>
      <c r="H24" s="146"/>
      <c r="I24" s="52">
        <f>G24</f>
        <v>475</v>
      </c>
      <c r="J24" s="146"/>
      <c r="K24" s="341" t="s">
        <v>120</v>
      </c>
      <c r="L24" s="52">
        <f aca="true" t="shared" si="13" ref="L24:L43">F24</f>
        <v>0</v>
      </c>
      <c r="M24" s="52">
        <f aca="true" t="shared" si="14" ref="M24:M43">D24</f>
        <v>475</v>
      </c>
      <c r="N24" s="185"/>
      <c r="O24" s="335">
        <f t="shared" si="10"/>
        <v>475</v>
      </c>
      <c r="P24" s="335">
        <f aca="true" t="shared" si="15" ref="P24:P43">+Q24+R24</f>
        <v>0</v>
      </c>
      <c r="Q24" s="52">
        <f aca="true" t="shared" si="16" ref="Q24:Q43">IF(F24&gt;0,F24,0)</f>
        <v>0</v>
      </c>
      <c r="R24" s="52">
        <f aca="true" t="shared" si="17" ref="R24:R43">IF(F24&lt;0,F24,0)</f>
        <v>0</v>
      </c>
      <c r="S24" s="52">
        <f aca="true" t="shared" si="18" ref="S24:S43">+O24+P24</f>
        <v>475</v>
      </c>
      <c r="T24" s="336"/>
    </row>
    <row r="25" spans="1:20" s="340" customFormat="1" ht="27" customHeight="1">
      <c r="A25" s="287">
        <v>2</v>
      </c>
      <c r="B25" s="28" t="s">
        <v>244</v>
      </c>
      <c r="C25" s="126" t="s">
        <v>123</v>
      </c>
      <c r="D25" s="52">
        <f t="shared" si="11"/>
        <v>865</v>
      </c>
      <c r="E25" s="52">
        <v>865</v>
      </c>
      <c r="F25" s="52"/>
      <c r="G25" s="52">
        <f t="shared" si="12"/>
        <v>865</v>
      </c>
      <c r="H25" s="146"/>
      <c r="I25" s="52">
        <f>G25</f>
        <v>865</v>
      </c>
      <c r="J25" s="146"/>
      <c r="K25" s="341" t="s">
        <v>120</v>
      </c>
      <c r="L25" s="52">
        <f t="shared" si="13"/>
        <v>0</v>
      </c>
      <c r="M25" s="52">
        <f t="shared" si="14"/>
        <v>865</v>
      </c>
      <c r="N25" s="84"/>
      <c r="O25" s="52">
        <f t="shared" si="10"/>
        <v>865</v>
      </c>
      <c r="P25" s="52">
        <f t="shared" si="15"/>
        <v>0</v>
      </c>
      <c r="Q25" s="52">
        <f t="shared" si="16"/>
        <v>0</v>
      </c>
      <c r="R25" s="52">
        <f t="shared" si="17"/>
        <v>0</v>
      </c>
      <c r="S25" s="52">
        <f t="shared" si="18"/>
        <v>865</v>
      </c>
      <c r="T25" s="339"/>
    </row>
    <row r="26" spans="1:20" s="27" customFormat="1" ht="27" customHeight="1">
      <c r="A26" s="287">
        <v>3</v>
      </c>
      <c r="B26" s="28" t="s">
        <v>245</v>
      </c>
      <c r="C26" s="126" t="s">
        <v>123</v>
      </c>
      <c r="D26" s="52">
        <f t="shared" si="11"/>
        <v>470</v>
      </c>
      <c r="E26" s="52">
        <v>470</v>
      </c>
      <c r="F26" s="52"/>
      <c r="G26" s="52">
        <f t="shared" si="12"/>
        <v>470</v>
      </c>
      <c r="H26" s="146"/>
      <c r="I26" s="52">
        <v>470</v>
      </c>
      <c r="J26" s="146"/>
      <c r="K26" s="341" t="s">
        <v>120</v>
      </c>
      <c r="L26" s="52">
        <f t="shared" si="13"/>
        <v>0</v>
      </c>
      <c r="M26" s="52">
        <f t="shared" si="14"/>
        <v>470</v>
      </c>
      <c r="N26" s="86"/>
      <c r="O26" s="337">
        <f t="shared" si="10"/>
        <v>470</v>
      </c>
      <c r="P26" s="337">
        <f t="shared" si="15"/>
        <v>0</v>
      </c>
      <c r="Q26" s="52">
        <f t="shared" si="16"/>
        <v>0</v>
      </c>
      <c r="R26" s="52">
        <f t="shared" si="17"/>
        <v>0</v>
      </c>
      <c r="S26" s="52">
        <f t="shared" si="18"/>
        <v>470</v>
      </c>
      <c r="T26" s="338"/>
    </row>
    <row r="27" spans="1:20" s="39" customFormat="1" ht="27" customHeight="1">
      <c r="A27" s="287">
        <v>4</v>
      </c>
      <c r="B27" s="28" t="s">
        <v>246</v>
      </c>
      <c r="C27" s="126" t="s">
        <v>123</v>
      </c>
      <c r="D27" s="52">
        <f t="shared" si="11"/>
        <v>865</v>
      </c>
      <c r="E27" s="52">
        <v>865</v>
      </c>
      <c r="F27" s="52"/>
      <c r="G27" s="52">
        <f t="shared" si="12"/>
        <v>865</v>
      </c>
      <c r="H27" s="146"/>
      <c r="I27" s="52">
        <f>G27</f>
        <v>865</v>
      </c>
      <c r="J27" s="146"/>
      <c r="K27" s="341" t="s">
        <v>120</v>
      </c>
      <c r="L27" s="52">
        <f t="shared" si="13"/>
        <v>0</v>
      </c>
      <c r="M27" s="52">
        <f t="shared" si="14"/>
        <v>865</v>
      </c>
      <c r="N27" s="106"/>
      <c r="O27" s="52">
        <f t="shared" si="10"/>
        <v>865</v>
      </c>
      <c r="P27" s="52">
        <f t="shared" si="15"/>
        <v>0</v>
      </c>
      <c r="Q27" s="52">
        <f t="shared" si="16"/>
        <v>0</v>
      </c>
      <c r="R27" s="52">
        <f t="shared" si="17"/>
        <v>0</v>
      </c>
      <c r="S27" s="52">
        <f t="shared" si="18"/>
        <v>865</v>
      </c>
      <c r="T27" s="106"/>
    </row>
    <row r="28" spans="1:20" s="158" customFormat="1" ht="27" customHeight="1">
      <c r="A28" s="287">
        <v>5</v>
      </c>
      <c r="B28" s="28" t="s">
        <v>247</v>
      </c>
      <c r="C28" s="126" t="s">
        <v>123</v>
      </c>
      <c r="D28" s="52">
        <f t="shared" si="11"/>
        <v>450</v>
      </c>
      <c r="E28" s="52">
        <v>450</v>
      </c>
      <c r="F28" s="52"/>
      <c r="G28" s="52">
        <f t="shared" si="12"/>
        <v>450</v>
      </c>
      <c r="H28" s="146"/>
      <c r="I28" s="52">
        <v>450</v>
      </c>
      <c r="J28" s="146"/>
      <c r="K28" s="341" t="s">
        <v>120</v>
      </c>
      <c r="L28" s="52">
        <f t="shared" si="13"/>
        <v>0</v>
      </c>
      <c r="M28" s="52">
        <f t="shared" si="14"/>
        <v>450</v>
      </c>
      <c r="N28" s="173"/>
      <c r="O28" s="52">
        <f t="shared" si="10"/>
        <v>450</v>
      </c>
      <c r="P28" s="52">
        <f t="shared" si="15"/>
        <v>0</v>
      </c>
      <c r="Q28" s="52">
        <f t="shared" si="16"/>
        <v>0</v>
      </c>
      <c r="R28" s="52">
        <f t="shared" si="17"/>
        <v>0</v>
      </c>
      <c r="S28" s="52">
        <f t="shared" si="18"/>
        <v>450</v>
      </c>
      <c r="T28" s="173"/>
    </row>
    <row r="29" spans="1:20" s="176" customFormat="1" ht="27" customHeight="1">
      <c r="A29" s="287">
        <v>6</v>
      </c>
      <c r="B29" s="28" t="s">
        <v>248</v>
      </c>
      <c r="C29" s="126" t="s">
        <v>123</v>
      </c>
      <c r="D29" s="52">
        <f t="shared" si="11"/>
        <v>700</v>
      </c>
      <c r="E29" s="52">
        <v>700</v>
      </c>
      <c r="F29" s="52"/>
      <c r="G29" s="52">
        <f t="shared" si="12"/>
        <v>700</v>
      </c>
      <c r="H29" s="146"/>
      <c r="I29" s="52">
        <f>G29</f>
        <v>700</v>
      </c>
      <c r="J29" s="146"/>
      <c r="K29" s="341" t="s">
        <v>120</v>
      </c>
      <c r="L29" s="52">
        <f t="shared" si="13"/>
        <v>0</v>
      </c>
      <c r="M29" s="52">
        <f t="shared" si="14"/>
        <v>700</v>
      </c>
      <c r="N29" s="175"/>
      <c r="O29" s="52">
        <f t="shared" si="10"/>
        <v>700</v>
      </c>
      <c r="P29" s="52">
        <f t="shared" si="15"/>
        <v>0</v>
      </c>
      <c r="Q29" s="52">
        <f t="shared" si="16"/>
        <v>0</v>
      </c>
      <c r="R29" s="52">
        <f t="shared" si="17"/>
        <v>0</v>
      </c>
      <c r="S29" s="52">
        <f t="shared" si="18"/>
        <v>700</v>
      </c>
      <c r="T29" s="175"/>
    </row>
    <row r="30" spans="1:20" s="10" customFormat="1" ht="27" customHeight="1">
      <c r="A30" s="287">
        <v>7</v>
      </c>
      <c r="B30" s="28" t="s">
        <v>250</v>
      </c>
      <c r="C30" s="108" t="s">
        <v>106</v>
      </c>
      <c r="D30" s="52">
        <f t="shared" si="11"/>
        <v>600</v>
      </c>
      <c r="E30" s="52">
        <v>600</v>
      </c>
      <c r="F30" s="52"/>
      <c r="G30" s="52">
        <f t="shared" si="12"/>
        <v>600</v>
      </c>
      <c r="H30" s="146"/>
      <c r="I30" s="52">
        <v>500</v>
      </c>
      <c r="J30" s="146"/>
      <c r="K30" s="341" t="s">
        <v>120</v>
      </c>
      <c r="L30" s="52">
        <f t="shared" si="13"/>
        <v>0</v>
      </c>
      <c r="M30" s="52">
        <f t="shared" si="14"/>
        <v>600</v>
      </c>
      <c r="N30" s="178"/>
      <c r="O30" s="52">
        <f t="shared" si="10"/>
        <v>600</v>
      </c>
      <c r="P30" s="52">
        <f t="shared" si="15"/>
        <v>0</v>
      </c>
      <c r="Q30" s="52">
        <f t="shared" si="16"/>
        <v>0</v>
      </c>
      <c r="R30" s="52">
        <f t="shared" si="17"/>
        <v>0</v>
      </c>
      <c r="S30" s="52">
        <f t="shared" si="18"/>
        <v>600</v>
      </c>
      <c r="T30" s="178"/>
    </row>
    <row r="31" spans="1:20" s="10" customFormat="1" ht="27" customHeight="1">
      <c r="A31" s="287">
        <v>8</v>
      </c>
      <c r="B31" s="28" t="s">
        <v>251</v>
      </c>
      <c r="C31" s="108" t="s">
        <v>106</v>
      </c>
      <c r="D31" s="52">
        <f t="shared" si="11"/>
        <v>1170</v>
      </c>
      <c r="E31" s="52">
        <v>1170</v>
      </c>
      <c r="F31" s="52"/>
      <c r="G31" s="52">
        <f t="shared" si="12"/>
        <v>1170</v>
      </c>
      <c r="H31" s="146"/>
      <c r="I31" s="52">
        <v>1100</v>
      </c>
      <c r="J31" s="146"/>
      <c r="K31" s="341" t="s">
        <v>120</v>
      </c>
      <c r="L31" s="52">
        <f t="shared" si="13"/>
        <v>0</v>
      </c>
      <c r="M31" s="52">
        <f t="shared" si="14"/>
        <v>1170</v>
      </c>
      <c r="N31" s="178"/>
      <c r="O31" s="52">
        <f t="shared" si="10"/>
        <v>1170</v>
      </c>
      <c r="P31" s="52">
        <f t="shared" si="15"/>
        <v>0</v>
      </c>
      <c r="Q31" s="52">
        <f t="shared" si="16"/>
        <v>0</v>
      </c>
      <c r="R31" s="52">
        <f t="shared" si="17"/>
        <v>0</v>
      </c>
      <c r="S31" s="52">
        <f t="shared" si="18"/>
        <v>1170</v>
      </c>
      <c r="T31" s="178"/>
    </row>
    <row r="32" spans="1:20" s="10" customFormat="1" ht="27" customHeight="1">
      <c r="A32" s="287">
        <v>9</v>
      </c>
      <c r="B32" s="28" t="s">
        <v>252</v>
      </c>
      <c r="C32" s="108" t="s">
        <v>106</v>
      </c>
      <c r="D32" s="52">
        <f t="shared" si="11"/>
        <v>500</v>
      </c>
      <c r="E32" s="52">
        <v>500</v>
      </c>
      <c r="F32" s="52"/>
      <c r="G32" s="52">
        <f t="shared" si="12"/>
        <v>500</v>
      </c>
      <c r="H32" s="146"/>
      <c r="I32" s="52">
        <v>450</v>
      </c>
      <c r="J32" s="146"/>
      <c r="K32" s="341" t="s">
        <v>120</v>
      </c>
      <c r="L32" s="52">
        <f t="shared" si="13"/>
        <v>0</v>
      </c>
      <c r="M32" s="52">
        <f t="shared" si="14"/>
        <v>500</v>
      </c>
      <c r="N32" s="178"/>
      <c r="O32" s="52">
        <f t="shared" si="10"/>
        <v>500</v>
      </c>
      <c r="P32" s="52">
        <f t="shared" si="15"/>
        <v>0</v>
      </c>
      <c r="Q32" s="52">
        <f t="shared" si="16"/>
        <v>0</v>
      </c>
      <c r="R32" s="52">
        <f t="shared" si="17"/>
        <v>0</v>
      </c>
      <c r="S32" s="52">
        <f t="shared" si="18"/>
        <v>500</v>
      </c>
      <c r="T32" s="178"/>
    </row>
    <row r="33" spans="1:20" s="10" customFormat="1" ht="27" customHeight="1">
      <c r="A33" s="287">
        <v>10</v>
      </c>
      <c r="B33" s="28" t="s">
        <v>253</v>
      </c>
      <c r="C33" s="126" t="s">
        <v>122</v>
      </c>
      <c r="D33" s="52">
        <f t="shared" si="11"/>
        <v>430</v>
      </c>
      <c r="E33" s="52">
        <v>430</v>
      </c>
      <c r="F33" s="52"/>
      <c r="G33" s="52">
        <f t="shared" si="12"/>
        <v>430</v>
      </c>
      <c r="H33" s="146"/>
      <c r="I33" s="52">
        <v>400</v>
      </c>
      <c r="J33" s="146"/>
      <c r="K33" s="341" t="s">
        <v>120</v>
      </c>
      <c r="L33" s="52">
        <f t="shared" si="13"/>
        <v>0</v>
      </c>
      <c r="M33" s="52">
        <f t="shared" si="14"/>
        <v>430</v>
      </c>
      <c r="N33" s="178"/>
      <c r="O33" s="52">
        <f t="shared" si="10"/>
        <v>430</v>
      </c>
      <c r="P33" s="52">
        <f t="shared" si="15"/>
        <v>0</v>
      </c>
      <c r="Q33" s="52">
        <f t="shared" si="16"/>
        <v>0</v>
      </c>
      <c r="R33" s="52">
        <f t="shared" si="17"/>
        <v>0</v>
      </c>
      <c r="S33" s="52">
        <f t="shared" si="18"/>
        <v>430</v>
      </c>
      <c r="T33" s="178"/>
    </row>
    <row r="34" spans="1:20" s="10" customFormat="1" ht="27" customHeight="1">
      <c r="A34" s="287">
        <v>11</v>
      </c>
      <c r="B34" s="28" t="s">
        <v>254</v>
      </c>
      <c r="C34" s="126" t="s">
        <v>122</v>
      </c>
      <c r="D34" s="52">
        <f t="shared" si="11"/>
        <v>865</v>
      </c>
      <c r="E34" s="52">
        <v>865</v>
      </c>
      <c r="F34" s="52"/>
      <c r="G34" s="52">
        <f t="shared" si="12"/>
        <v>865</v>
      </c>
      <c r="H34" s="146"/>
      <c r="I34" s="52">
        <v>850</v>
      </c>
      <c r="J34" s="146"/>
      <c r="K34" s="341" t="s">
        <v>120</v>
      </c>
      <c r="L34" s="52">
        <f t="shared" si="13"/>
        <v>0</v>
      </c>
      <c r="M34" s="52">
        <f t="shared" si="14"/>
        <v>865</v>
      </c>
      <c r="N34" s="178"/>
      <c r="O34" s="52">
        <f t="shared" si="10"/>
        <v>865</v>
      </c>
      <c r="P34" s="52">
        <f t="shared" si="15"/>
        <v>0</v>
      </c>
      <c r="Q34" s="52">
        <f t="shared" si="16"/>
        <v>0</v>
      </c>
      <c r="R34" s="52">
        <f t="shared" si="17"/>
        <v>0</v>
      </c>
      <c r="S34" s="52">
        <f t="shared" si="18"/>
        <v>865</v>
      </c>
      <c r="T34" s="178"/>
    </row>
    <row r="35" spans="1:20" s="10" customFormat="1" ht="27" customHeight="1">
      <c r="A35" s="287">
        <v>12</v>
      </c>
      <c r="B35" s="28" t="s">
        <v>255</v>
      </c>
      <c r="C35" s="126" t="s">
        <v>122</v>
      </c>
      <c r="D35" s="52">
        <f t="shared" si="11"/>
        <v>360</v>
      </c>
      <c r="E35" s="52">
        <v>360</v>
      </c>
      <c r="F35" s="52"/>
      <c r="G35" s="52">
        <f t="shared" si="12"/>
        <v>360</v>
      </c>
      <c r="H35" s="146"/>
      <c r="I35" s="52">
        <v>300</v>
      </c>
      <c r="J35" s="146"/>
      <c r="K35" s="341" t="s">
        <v>120</v>
      </c>
      <c r="L35" s="52">
        <f t="shared" si="13"/>
        <v>0</v>
      </c>
      <c r="M35" s="52">
        <f t="shared" si="14"/>
        <v>360</v>
      </c>
      <c r="N35" s="179"/>
      <c r="O35" s="52">
        <f t="shared" si="10"/>
        <v>360</v>
      </c>
      <c r="P35" s="52">
        <f t="shared" si="15"/>
        <v>0</v>
      </c>
      <c r="Q35" s="52">
        <f t="shared" si="16"/>
        <v>0</v>
      </c>
      <c r="R35" s="52">
        <f t="shared" si="17"/>
        <v>0</v>
      </c>
      <c r="S35" s="52">
        <f t="shared" si="18"/>
        <v>360</v>
      </c>
      <c r="T35" s="179"/>
    </row>
    <row r="36" spans="1:20" s="10" customFormat="1" ht="27" customHeight="1">
      <c r="A36" s="287">
        <v>13</v>
      </c>
      <c r="B36" s="28" t="s">
        <v>256</v>
      </c>
      <c r="C36" s="126" t="s">
        <v>122</v>
      </c>
      <c r="D36" s="52">
        <f t="shared" si="11"/>
        <v>860</v>
      </c>
      <c r="E36" s="52">
        <v>860</v>
      </c>
      <c r="F36" s="52"/>
      <c r="G36" s="52">
        <v>850</v>
      </c>
      <c r="H36" s="146"/>
      <c r="I36" s="52">
        <v>800</v>
      </c>
      <c r="J36" s="146"/>
      <c r="K36" s="113"/>
      <c r="L36" s="52">
        <f t="shared" si="13"/>
        <v>0</v>
      </c>
      <c r="M36" s="52">
        <f t="shared" si="14"/>
        <v>860</v>
      </c>
      <c r="N36" s="178"/>
      <c r="O36" s="52">
        <f t="shared" si="10"/>
        <v>860</v>
      </c>
      <c r="P36" s="52">
        <f t="shared" si="15"/>
        <v>0</v>
      </c>
      <c r="Q36" s="52">
        <f t="shared" si="16"/>
        <v>0</v>
      </c>
      <c r="R36" s="52">
        <f t="shared" si="17"/>
        <v>0</v>
      </c>
      <c r="S36" s="52">
        <f t="shared" si="18"/>
        <v>860</v>
      </c>
      <c r="T36" s="178"/>
    </row>
    <row r="37" spans="1:20" s="10" customFormat="1" ht="27" customHeight="1">
      <c r="A37" s="287">
        <v>14</v>
      </c>
      <c r="B37" s="28" t="s">
        <v>257</v>
      </c>
      <c r="C37" s="126" t="s">
        <v>108</v>
      </c>
      <c r="D37" s="52">
        <f t="shared" si="11"/>
        <v>500</v>
      </c>
      <c r="E37" s="52">
        <v>500</v>
      </c>
      <c r="F37" s="52"/>
      <c r="G37" s="52"/>
      <c r="H37" s="146"/>
      <c r="I37" s="52">
        <v>0</v>
      </c>
      <c r="J37" s="146"/>
      <c r="K37" s="113"/>
      <c r="L37" s="52">
        <f t="shared" si="13"/>
        <v>0</v>
      </c>
      <c r="M37" s="52">
        <f t="shared" si="14"/>
        <v>500</v>
      </c>
      <c r="N37" s="178"/>
      <c r="O37" s="52">
        <f t="shared" si="10"/>
        <v>500</v>
      </c>
      <c r="P37" s="52">
        <f t="shared" si="15"/>
        <v>0</v>
      </c>
      <c r="Q37" s="52">
        <f t="shared" si="16"/>
        <v>0</v>
      </c>
      <c r="R37" s="52">
        <f t="shared" si="17"/>
        <v>0</v>
      </c>
      <c r="S37" s="52">
        <f t="shared" si="18"/>
        <v>500</v>
      </c>
      <c r="T37" s="178"/>
    </row>
    <row r="38" spans="1:20" s="10" customFormat="1" ht="27" customHeight="1">
      <c r="A38" s="287">
        <v>15</v>
      </c>
      <c r="B38" s="28" t="s">
        <v>258</v>
      </c>
      <c r="C38" s="126" t="s">
        <v>108</v>
      </c>
      <c r="D38" s="52">
        <f t="shared" si="11"/>
        <v>500</v>
      </c>
      <c r="E38" s="52">
        <v>500</v>
      </c>
      <c r="F38" s="52"/>
      <c r="G38" s="52"/>
      <c r="H38" s="146"/>
      <c r="I38" s="52">
        <v>0</v>
      </c>
      <c r="J38" s="146"/>
      <c r="K38" s="113"/>
      <c r="L38" s="52">
        <f t="shared" si="13"/>
        <v>0</v>
      </c>
      <c r="M38" s="52">
        <f t="shared" si="14"/>
        <v>500</v>
      </c>
      <c r="N38" s="178"/>
      <c r="O38" s="52">
        <f t="shared" si="10"/>
        <v>500</v>
      </c>
      <c r="P38" s="52">
        <f t="shared" si="15"/>
        <v>0</v>
      </c>
      <c r="Q38" s="52">
        <f t="shared" si="16"/>
        <v>0</v>
      </c>
      <c r="R38" s="52">
        <f t="shared" si="17"/>
        <v>0</v>
      </c>
      <c r="S38" s="52">
        <f t="shared" si="18"/>
        <v>500</v>
      </c>
      <c r="T38" s="178"/>
    </row>
    <row r="39" spans="1:20" s="158" customFormat="1" ht="27" customHeight="1">
      <c r="A39" s="287">
        <v>16</v>
      </c>
      <c r="B39" s="28" t="s">
        <v>259</v>
      </c>
      <c r="C39" s="126" t="s">
        <v>108</v>
      </c>
      <c r="D39" s="52">
        <f t="shared" si="11"/>
        <v>500</v>
      </c>
      <c r="E39" s="52">
        <v>500</v>
      </c>
      <c r="F39" s="52"/>
      <c r="G39" s="52"/>
      <c r="H39" s="146"/>
      <c r="I39" s="52">
        <v>0</v>
      </c>
      <c r="J39" s="146"/>
      <c r="K39" s="113"/>
      <c r="L39" s="52">
        <f t="shared" si="13"/>
        <v>0</v>
      </c>
      <c r="M39" s="52">
        <f t="shared" si="14"/>
        <v>500</v>
      </c>
      <c r="N39" s="173"/>
      <c r="O39" s="52">
        <f t="shared" si="10"/>
        <v>500</v>
      </c>
      <c r="P39" s="52">
        <f t="shared" si="15"/>
        <v>0</v>
      </c>
      <c r="Q39" s="52">
        <f t="shared" si="16"/>
        <v>0</v>
      </c>
      <c r="R39" s="52">
        <f t="shared" si="17"/>
        <v>0</v>
      </c>
      <c r="S39" s="52">
        <f t="shared" si="18"/>
        <v>500</v>
      </c>
      <c r="T39" s="173"/>
    </row>
    <row r="40" spans="1:20" s="39" customFormat="1" ht="27" customHeight="1">
      <c r="A40" s="287">
        <v>17</v>
      </c>
      <c r="B40" s="28" t="s">
        <v>260</v>
      </c>
      <c r="C40" s="126" t="s">
        <v>108</v>
      </c>
      <c r="D40" s="52">
        <f t="shared" si="11"/>
        <v>530</v>
      </c>
      <c r="E40" s="52">
        <v>530</v>
      </c>
      <c r="F40" s="52"/>
      <c r="G40" s="52"/>
      <c r="H40" s="146"/>
      <c r="I40" s="52">
        <v>0</v>
      </c>
      <c r="J40" s="146"/>
      <c r="K40" s="115"/>
      <c r="L40" s="52">
        <f t="shared" si="13"/>
        <v>0</v>
      </c>
      <c r="M40" s="52">
        <f t="shared" si="14"/>
        <v>530</v>
      </c>
      <c r="N40" s="106"/>
      <c r="O40" s="52">
        <f t="shared" si="10"/>
        <v>530</v>
      </c>
      <c r="P40" s="52">
        <f t="shared" si="15"/>
        <v>0</v>
      </c>
      <c r="Q40" s="52">
        <f t="shared" si="16"/>
        <v>0</v>
      </c>
      <c r="R40" s="52">
        <f t="shared" si="17"/>
        <v>0</v>
      </c>
      <c r="S40" s="52">
        <f t="shared" si="18"/>
        <v>530</v>
      </c>
      <c r="T40" s="106"/>
    </row>
    <row r="41" spans="1:20" s="4" customFormat="1" ht="27" customHeight="1">
      <c r="A41" s="287">
        <v>18</v>
      </c>
      <c r="B41" s="28" t="s">
        <v>261</v>
      </c>
      <c r="C41" s="126" t="s">
        <v>108</v>
      </c>
      <c r="D41" s="52">
        <f t="shared" si="11"/>
        <v>641</v>
      </c>
      <c r="E41" s="52">
        <v>641</v>
      </c>
      <c r="F41" s="52"/>
      <c r="G41" s="52"/>
      <c r="H41" s="146"/>
      <c r="I41" s="52">
        <v>0</v>
      </c>
      <c r="J41" s="146"/>
      <c r="K41" s="112"/>
      <c r="L41" s="52">
        <f t="shared" si="13"/>
        <v>0</v>
      </c>
      <c r="M41" s="52">
        <f t="shared" si="14"/>
        <v>641</v>
      </c>
      <c r="N41" s="85"/>
      <c r="O41" s="52">
        <f t="shared" si="10"/>
        <v>641</v>
      </c>
      <c r="P41" s="52">
        <f t="shared" si="15"/>
        <v>0</v>
      </c>
      <c r="Q41" s="52">
        <f t="shared" si="16"/>
        <v>0</v>
      </c>
      <c r="R41" s="52">
        <f t="shared" si="17"/>
        <v>0</v>
      </c>
      <c r="S41" s="52">
        <f t="shared" si="18"/>
        <v>641</v>
      </c>
      <c r="T41" s="85"/>
    </row>
    <row r="42" spans="1:20" s="27" customFormat="1" ht="27" customHeight="1">
      <c r="A42" s="287">
        <v>19</v>
      </c>
      <c r="B42" s="28" t="s">
        <v>262</v>
      </c>
      <c r="C42" s="126" t="s">
        <v>108</v>
      </c>
      <c r="D42" s="52">
        <f t="shared" si="11"/>
        <v>660</v>
      </c>
      <c r="E42" s="52">
        <v>660</v>
      </c>
      <c r="F42" s="52"/>
      <c r="G42" s="52"/>
      <c r="H42" s="146"/>
      <c r="I42" s="52">
        <v>0</v>
      </c>
      <c r="J42" s="146"/>
      <c r="K42" s="114"/>
      <c r="L42" s="52">
        <f t="shared" si="13"/>
        <v>0</v>
      </c>
      <c r="M42" s="52">
        <f t="shared" si="14"/>
        <v>660</v>
      </c>
      <c r="N42" s="86"/>
      <c r="O42" s="52">
        <f t="shared" si="10"/>
        <v>660</v>
      </c>
      <c r="P42" s="52">
        <f t="shared" si="15"/>
        <v>0</v>
      </c>
      <c r="Q42" s="52">
        <f t="shared" si="16"/>
        <v>0</v>
      </c>
      <c r="R42" s="52">
        <f t="shared" si="17"/>
        <v>0</v>
      </c>
      <c r="S42" s="52">
        <f t="shared" si="18"/>
        <v>660</v>
      </c>
      <c r="T42" s="86"/>
    </row>
    <row r="43" spans="1:20" s="39" customFormat="1" ht="27" customHeight="1">
      <c r="A43" s="287">
        <v>20</v>
      </c>
      <c r="B43" s="28" t="s">
        <v>263</v>
      </c>
      <c r="C43" s="126" t="s">
        <v>103</v>
      </c>
      <c r="D43" s="52">
        <f t="shared" si="11"/>
        <v>720</v>
      </c>
      <c r="E43" s="52">
        <v>720</v>
      </c>
      <c r="F43" s="52"/>
      <c r="G43" s="52">
        <v>650</v>
      </c>
      <c r="H43" s="146"/>
      <c r="I43" s="52">
        <v>650</v>
      </c>
      <c r="J43" s="146"/>
      <c r="K43" s="261" t="s">
        <v>119</v>
      </c>
      <c r="L43" s="52">
        <f t="shared" si="13"/>
        <v>0</v>
      </c>
      <c r="M43" s="52">
        <f t="shared" si="14"/>
        <v>720</v>
      </c>
      <c r="N43" s="106"/>
      <c r="O43" s="52">
        <f t="shared" si="10"/>
        <v>720</v>
      </c>
      <c r="P43" s="52">
        <f t="shared" si="15"/>
        <v>0</v>
      </c>
      <c r="Q43" s="52">
        <f t="shared" si="16"/>
        <v>0</v>
      </c>
      <c r="R43" s="52">
        <f t="shared" si="17"/>
        <v>0</v>
      </c>
      <c r="S43" s="52">
        <f t="shared" si="18"/>
        <v>720</v>
      </c>
      <c r="T43" s="106"/>
    </row>
    <row r="44" spans="1:20" s="8" customFormat="1" ht="27" customHeight="1">
      <c r="A44" s="386" t="s">
        <v>70</v>
      </c>
      <c r="B44" s="518" t="s">
        <v>312</v>
      </c>
      <c r="C44" s="392"/>
      <c r="D44" s="393">
        <f>+D47+D62+D101</f>
        <v>22810</v>
      </c>
      <c r="E44" s="393">
        <f>+E47+E62+E101</f>
        <v>22810</v>
      </c>
      <c r="F44" s="393">
        <f>+F47+F62+F101</f>
        <v>0</v>
      </c>
      <c r="G44" s="393">
        <f>+G47+G62+G101</f>
        <v>11993</v>
      </c>
      <c r="H44" s="394"/>
      <c r="I44" s="393">
        <f>+I47+I62+I101</f>
        <v>11993</v>
      </c>
      <c r="J44" s="394"/>
      <c r="K44" s="395"/>
      <c r="L44" s="393">
        <f>+L47+L62+L101</f>
        <v>0</v>
      </c>
      <c r="M44" s="393">
        <f>+M45</f>
        <v>22810</v>
      </c>
      <c r="N44" s="396"/>
      <c r="O44" s="224">
        <f t="shared" si="10"/>
        <v>22810</v>
      </c>
      <c r="P44" s="224">
        <f>+P47+P62+P101</f>
        <v>0</v>
      </c>
      <c r="Q44" s="224">
        <f>+Q47+Q62+Q101</f>
        <v>63</v>
      </c>
      <c r="R44" s="224">
        <f>+R47+R62+R101</f>
        <v>-63</v>
      </c>
      <c r="S44" s="224">
        <f>+S47+S62+S101</f>
        <v>22810</v>
      </c>
      <c r="T44" s="319"/>
    </row>
    <row r="45" spans="1:20" s="8" customFormat="1" ht="27" customHeight="1">
      <c r="A45" s="105"/>
      <c r="B45" s="69" t="s">
        <v>341</v>
      </c>
      <c r="C45" s="237"/>
      <c r="D45" s="94">
        <f>+D46</f>
        <v>22810</v>
      </c>
      <c r="E45" s="94">
        <f>+E46</f>
        <v>22810</v>
      </c>
      <c r="F45" s="94">
        <f>+F46</f>
        <v>0</v>
      </c>
      <c r="G45" s="94">
        <f>+G46</f>
        <v>11993</v>
      </c>
      <c r="H45" s="314"/>
      <c r="I45" s="94">
        <f>+I46</f>
        <v>11993</v>
      </c>
      <c r="J45" s="314"/>
      <c r="K45" s="315"/>
      <c r="L45" s="94">
        <f>+L46</f>
        <v>0</v>
      </c>
      <c r="M45" s="94">
        <f>+M46</f>
        <v>22810</v>
      </c>
      <c r="N45" s="73"/>
      <c r="O45" s="94">
        <f t="shared" si="10"/>
        <v>22810</v>
      </c>
      <c r="P45" s="94">
        <f>+P46</f>
        <v>0</v>
      </c>
      <c r="Q45" s="94">
        <f>+Q46</f>
        <v>63</v>
      </c>
      <c r="R45" s="94">
        <f>+R46</f>
        <v>-63</v>
      </c>
      <c r="S45" s="94">
        <f>+S46</f>
        <v>22810</v>
      </c>
      <c r="T45" s="73"/>
    </row>
    <row r="46" spans="1:20" s="8" customFormat="1" ht="27" customHeight="1">
      <c r="A46" s="105"/>
      <c r="B46" s="69" t="s">
        <v>338</v>
      </c>
      <c r="C46" s="237"/>
      <c r="D46" s="94">
        <f>+D44</f>
        <v>22810</v>
      </c>
      <c r="E46" s="94">
        <f>+E44</f>
        <v>22810</v>
      </c>
      <c r="F46" s="94">
        <f>+F44</f>
        <v>0</v>
      </c>
      <c r="G46" s="94">
        <f>+G44</f>
        <v>11993</v>
      </c>
      <c r="H46" s="314"/>
      <c r="I46" s="94">
        <f>+I44</f>
        <v>11993</v>
      </c>
      <c r="J46" s="314"/>
      <c r="K46" s="315"/>
      <c r="L46" s="94">
        <f>+L44</f>
        <v>0</v>
      </c>
      <c r="M46" s="94">
        <f>+M47+M62+M101</f>
        <v>22810</v>
      </c>
      <c r="N46" s="73"/>
      <c r="O46" s="94">
        <f t="shared" si="10"/>
        <v>22810</v>
      </c>
      <c r="P46" s="94">
        <f>+P44</f>
        <v>0</v>
      </c>
      <c r="Q46" s="94">
        <f>+Q44</f>
        <v>63</v>
      </c>
      <c r="R46" s="94">
        <f>+R44</f>
        <v>-63</v>
      </c>
      <c r="S46" s="94">
        <f>+S44</f>
        <v>22810</v>
      </c>
      <c r="T46" s="73"/>
    </row>
    <row r="47" spans="1:20" s="8" customFormat="1" ht="27" customHeight="1">
      <c r="A47" s="201" t="s">
        <v>369</v>
      </c>
      <c r="B47" s="125" t="s">
        <v>342</v>
      </c>
      <c r="C47" s="124"/>
      <c r="D47" s="55">
        <f>+SUM(D48:D61)</f>
        <v>7526</v>
      </c>
      <c r="E47" s="55">
        <f>+SUM(E48:E61)</f>
        <v>7526</v>
      </c>
      <c r="F47" s="55">
        <f>+SUM(F48:F61)</f>
        <v>0</v>
      </c>
      <c r="G47" s="55">
        <f>+SUM(G48:G61)</f>
        <v>3802</v>
      </c>
      <c r="H47" s="314"/>
      <c r="I47" s="55">
        <f>+SUM(I48:I61)</f>
        <v>3802</v>
      </c>
      <c r="J47" s="314"/>
      <c r="K47" s="315"/>
      <c r="L47" s="55">
        <f>+SUM(L48:L61)</f>
        <v>0</v>
      </c>
      <c r="M47" s="55">
        <f>+SUM(M48:M61)</f>
        <v>7526</v>
      </c>
      <c r="N47" s="73"/>
      <c r="O47" s="55">
        <f t="shared" si="10"/>
        <v>7526</v>
      </c>
      <c r="P47" s="55">
        <f>+SUM(P48:P61)</f>
        <v>0</v>
      </c>
      <c r="Q47" s="55">
        <f>+SUM(Q48:Q61)</f>
        <v>63</v>
      </c>
      <c r="R47" s="55">
        <f>+SUM(R48:R61)</f>
        <v>-63</v>
      </c>
      <c r="S47" s="55">
        <f>+SUM(S48:S61)</f>
        <v>7526</v>
      </c>
      <c r="T47" s="73"/>
    </row>
    <row r="48" spans="1:20" s="8" customFormat="1" ht="27" customHeight="1">
      <c r="A48" s="397">
        <v>1</v>
      </c>
      <c r="B48" s="28" t="s">
        <v>371</v>
      </c>
      <c r="C48" s="126" t="s">
        <v>484</v>
      </c>
      <c r="D48" s="78">
        <f aca="true" t="shared" si="19" ref="D48:D61">+E48+F48</f>
        <v>750</v>
      </c>
      <c r="E48" s="52">
        <v>750</v>
      </c>
      <c r="F48" s="78"/>
      <c r="G48" s="78">
        <v>300</v>
      </c>
      <c r="H48" s="314"/>
      <c r="I48" s="52">
        <v>300</v>
      </c>
      <c r="J48" s="314"/>
      <c r="K48" s="315" t="s">
        <v>119</v>
      </c>
      <c r="L48" s="295">
        <f aca="true" t="shared" si="20" ref="L48:L61">F48</f>
        <v>0</v>
      </c>
      <c r="M48" s="78">
        <f aca="true" t="shared" si="21" ref="M48:M61">D48</f>
        <v>750</v>
      </c>
      <c r="N48" s="73"/>
      <c r="O48" s="78">
        <f t="shared" si="10"/>
        <v>750</v>
      </c>
      <c r="P48" s="78">
        <f aca="true" t="shared" si="22" ref="P48:P61">+Q48+R48</f>
        <v>0</v>
      </c>
      <c r="Q48" s="52">
        <f aca="true" t="shared" si="23" ref="Q48:Q61">IF(F48&gt;0,F48,0)</f>
        <v>0</v>
      </c>
      <c r="R48" s="52">
        <f aca="true" t="shared" si="24" ref="R48:R61">IF(F48&lt;0,F48,0)</f>
        <v>0</v>
      </c>
      <c r="S48" s="52">
        <f aca="true" t="shared" si="25" ref="S48:S61">+O48+P48</f>
        <v>750</v>
      </c>
      <c r="T48" s="73"/>
    </row>
    <row r="49" spans="1:20" s="8" customFormat="1" ht="27" customHeight="1">
      <c r="A49" s="397">
        <v>2</v>
      </c>
      <c r="B49" s="28" t="s">
        <v>372</v>
      </c>
      <c r="C49" s="126" t="s">
        <v>484</v>
      </c>
      <c r="D49" s="78">
        <f t="shared" si="19"/>
        <v>750</v>
      </c>
      <c r="E49" s="52">
        <v>750</v>
      </c>
      <c r="F49" s="78"/>
      <c r="G49" s="78">
        <v>400</v>
      </c>
      <c r="H49" s="314"/>
      <c r="I49" s="52">
        <v>400</v>
      </c>
      <c r="J49" s="314"/>
      <c r="K49" s="341" t="s">
        <v>119</v>
      </c>
      <c r="L49" s="295">
        <f t="shared" si="20"/>
        <v>0</v>
      </c>
      <c r="M49" s="78">
        <f t="shared" si="21"/>
        <v>750</v>
      </c>
      <c r="N49" s="73"/>
      <c r="O49" s="78">
        <f t="shared" si="10"/>
        <v>750</v>
      </c>
      <c r="P49" s="78">
        <f t="shared" si="22"/>
        <v>0</v>
      </c>
      <c r="Q49" s="52">
        <f t="shared" si="23"/>
        <v>0</v>
      </c>
      <c r="R49" s="52">
        <f t="shared" si="24"/>
        <v>0</v>
      </c>
      <c r="S49" s="52">
        <f t="shared" si="25"/>
        <v>750</v>
      </c>
      <c r="T49" s="73"/>
    </row>
    <row r="50" spans="1:20" s="8" customFormat="1" ht="27" customHeight="1">
      <c r="A50" s="397">
        <v>3</v>
      </c>
      <c r="B50" s="28" t="s">
        <v>373</v>
      </c>
      <c r="C50" s="126" t="s">
        <v>484</v>
      </c>
      <c r="D50" s="78">
        <f t="shared" si="19"/>
        <v>447</v>
      </c>
      <c r="E50" s="52">
        <v>510</v>
      </c>
      <c r="F50" s="78">
        <v>-63</v>
      </c>
      <c r="G50" s="78">
        <v>447</v>
      </c>
      <c r="H50" s="314"/>
      <c r="I50" s="52">
        <v>447</v>
      </c>
      <c r="J50" s="314"/>
      <c r="K50" s="341" t="s">
        <v>120</v>
      </c>
      <c r="L50" s="295">
        <f t="shared" si="20"/>
        <v>-63</v>
      </c>
      <c r="M50" s="78">
        <f t="shared" si="21"/>
        <v>447</v>
      </c>
      <c r="N50" s="73"/>
      <c r="O50" s="78">
        <f t="shared" si="10"/>
        <v>510</v>
      </c>
      <c r="P50" s="78">
        <f t="shared" si="22"/>
        <v>-63</v>
      </c>
      <c r="Q50" s="52">
        <f t="shared" si="23"/>
        <v>0</v>
      </c>
      <c r="R50" s="52">
        <f t="shared" si="24"/>
        <v>-63</v>
      </c>
      <c r="S50" s="52">
        <f t="shared" si="25"/>
        <v>447</v>
      </c>
      <c r="T50" s="73"/>
    </row>
    <row r="51" spans="1:20" s="8" customFormat="1" ht="27" customHeight="1">
      <c r="A51" s="397">
        <v>4</v>
      </c>
      <c r="B51" s="28" t="s">
        <v>374</v>
      </c>
      <c r="C51" s="126" t="s">
        <v>484</v>
      </c>
      <c r="D51" s="78">
        <f t="shared" si="19"/>
        <v>750</v>
      </c>
      <c r="E51" s="52">
        <v>750</v>
      </c>
      <c r="F51" s="78"/>
      <c r="G51" s="78">
        <v>300</v>
      </c>
      <c r="H51" s="314"/>
      <c r="I51" s="52">
        <v>300</v>
      </c>
      <c r="J51" s="314"/>
      <c r="K51" s="341" t="s">
        <v>119</v>
      </c>
      <c r="L51" s="295">
        <f t="shared" si="20"/>
        <v>0</v>
      </c>
      <c r="M51" s="78">
        <f t="shared" si="21"/>
        <v>750</v>
      </c>
      <c r="N51" s="73"/>
      <c r="O51" s="78">
        <f t="shared" si="10"/>
        <v>750</v>
      </c>
      <c r="P51" s="78">
        <f t="shared" si="22"/>
        <v>0</v>
      </c>
      <c r="Q51" s="52">
        <f t="shared" si="23"/>
        <v>0</v>
      </c>
      <c r="R51" s="52">
        <f t="shared" si="24"/>
        <v>0</v>
      </c>
      <c r="S51" s="52">
        <f t="shared" si="25"/>
        <v>750</v>
      </c>
      <c r="T51" s="73"/>
    </row>
    <row r="52" spans="1:20" s="8" customFormat="1" ht="27" customHeight="1">
      <c r="A52" s="397">
        <v>5</v>
      </c>
      <c r="B52" s="28" t="s">
        <v>375</v>
      </c>
      <c r="C52" s="126" t="s">
        <v>484</v>
      </c>
      <c r="D52" s="78">
        <f t="shared" si="19"/>
        <v>710</v>
      </c>
      <c r="E52" s="52">
        <v>710</v>
      </c>
      <c r="F52" s="78"/>
      <c r="G52" s="78">
        <v>250</v>
      </c>
      <c r="H52" s="314"/>
      <c r="I52" s="52">
        <v>250</v>
      </c>
      <c r="J52" s="314"/>
      <c r="K52" s="315" t="s">
        <v>119</v>
      </c>
      <c r="L52" s="295">
        <f t="shared" si="20"/>
        <v>0</v>
      </c>
      <c r="M52" s="78">
        <f t="shared" si="21"/>
        <v>710</v>
      </c>
      <c r="N52" s="73"/>
      <c r="O52" s="78">
        <f t="shared" si="10"/>
        <v>710</v>
      </c>
      <c r="P52" s="78">
        <f t="shared" si="22"/>
        <v>0</v>
      </c>
      <c r="Q52" s="52">
        <f t="shared" si="23"/>
        <v>0</v>
      </c>
      <c r="R52" s="52">
        <f t="shared" si="24"/>
        <v>0</v>
      </c>
      <c r="S52" s="52">
        <f t="shared" si="25"/>
        <v>710</v>
      </c>
      <c r="T52" s="73"/>
    </row>
    <row r="53" spans="1:20" s="8" customFormat="1" ht="27" customHeight="1">
      <c r="A53" s="397">
        <v>6</v>
      </c>
      <c r="B53" s="28" t="s">
        <v>376</v>
      </c>
      <c r="C53" s="126" t="s">
        <v>484</v>
      </c>
      <c r="D53" s="78">
        <f t="shared" si="19"/>
        <v>800</v>
      </c>
      <c r="E53" s="52">
        <v>800</v>
      </c>
      <c r="F53" s="78"/>
      <c r="G53" s="78">
        <v>100</v>
      </c>
      <c r="H53" s="314"/>
      <c r="I53" s="52">
        <v>100</v>
      </c>
      <c r="J53" s="314"/>
      <c r="K53" s="315" t="s">
        <v>119</v>
      </c>
      <c r="L53" s="295">
        <f t="shared" si="20"/>
        <v>0</v>
      </c>
      <c r="M53" s="78">
        <f t="shared" si="21"/>
        <v>800</v>
      </c>
      <c r="N53" s="73"/>
      <c r="O53" s="78">
        <f t="shared" si="10"/>
        <v>800</v>
      </c>
      <c r="P53" s="78">
        <f t="shared" si="22"/>
        <v>0</v>
      </c>
      <c r="Q53" s="52">
        <f t="shared" si="23"/>
        <v>0</v>
      </c>
      <c r="R53" s="52">
        <f t="shared" si="24"/>
        <v>0</v>
      </c>
      <c r="S53" s="52">
        <f t="shared" si="25"/>
        <v>800</v>
      </c>
      <c r="T53" s="73"/>
    </row>
    <row r="54" spans="1:20" s="8" customFormat="1" ht="27" customHeight="1">
      <c r="A54" s="397">
        <v>7</v>
      </c>
      <c r="B54" s="28" t="s">
        <v>377</v>
      </c>
      <c r="C54" s="126" t="s">
        <v>484</v>
      </c>
      <c r="D54" s="78">
        <f t="shared" si="19"/>
        <v>800</v>
      </c>
      <c r="E54" s="52">
        <v>800</v>
      </c>
      <c r="F54" s="78"/>
      <c r="G54" s="78">
        <v>550</v>
      </c>
      <c r="H54" s="314"/>
      <c r="I54" s="52">
        <v>550</v>
      </c>
      <c r="J54" s="314"/>
      <c r="K54" s="315" t="s">
        <v>119</v>
      </c>
      <c r="L54" s="295">
        <f t="shared" si="20"/>
        <v>0</v>
      </c>
      <c r="M54" s="78">
        <f t="shared" si="21"/>
        <v>800</v>
      </c>
      <c r="N54" s="73"/>
      <c r="O54" s="78">
        <f t="shared" si="10"/>
        <v>800</v>
      </c>
      <c r="P54" s="78">
        <f t="shared" si="22"/>
        <v>0</v>
      </c>
      <c r="Q54" s="52">
        <f t="shared" si="23"/>
        <v>0</v>
      </c>
      <c r="R54" s="52">
        <f t="shared" si="24"/>
        <v>0</v>
      </c>
      <c r="S54" s="52">
        <f t="shared" si="25"/>
        <v>800</v>
      </c>
      <c r="T54" s="73"/>
    </row>
    <row r="55" spans="1:20" s="8" customFormat="1" ht="27" customHeight="1">
      <c r="A55" s="397">
        <v>8</v>
      </c>
      <c r="B55" s="28" t="s">
        <v>378</v>
      </c>
      <c r="C55" s="126" t="s">
        <v>484</v>
      </c>
      <c r="D55" s="78">
        <f t="shared" si="19"/>
        <v>220</v>
      </c>
      <c r="E55" s="52">
        <v>220</v>
      </c>
      <c r="F55" s="78"/>
      <c r="G55" s="78">
        <v>80</v>
      </c>
      <c r="H55" s="314"/>
      <c r="I55" s="52">
        <v>80</v>
      </c>
      <c r="J55" s="314"/>
      <c r="K55" s="315" t="s">
        <v>119</v>
      </c>
      <c r="L55" s="295">
        <f t="shared" si="20"/>
        <v>0</v>
      </c>
      <c r="M55" s="78">
        <f t="shared" si="21"/>
        <v>220</v>
      </c>
      <c r="N55" s="73"/>
      <c r="O55" s="78">
        <f t="shared" si="10"/>
        <v>220</v>
      </c>
      <c r="P55" s="78">
        <f t="shared" si="22"/>
        <v>0</v>
      </c>
      <c r="Q55" s="52">
        <f t="shared" si="23"/>
        <v>0</v>
      </c>
      <c r="R55" s="52">
        <f t="shared" si="24"/>
        <v>0</v>
      </c>
      <c r="S55" s="52">
        <f t="shared" si="25"/>
        <v>220</v>
      </c>
      <c r="T55" s="73"/>
    </row>
    <row r="56" spans="1:20" s="8" customFormat="1" ht="27" customHeight="1">
      <c r="A56" s="397">
        <v>9</v>
      </c>
      <c r="B56" s="28" t="s">
        <v>379</v>
      </c>
      <c r="C56" s="126" t="s">
        <v>484</v>
      </c>
      <c r="D56" s="78">
        <f t="shared" si="19"/>
        <v>270</v>
      </c>
      <c r="E56" s="52">
        <v>270</v>
      </c>
      <c r="F56" s="78"/>
      <c r="G56" s="78">
        <v>55</v>
      </c>
      <c r="H56" s="314"/>
      <c r="I56" s="52">
        <v>55</v>
      </c>
      <c r="J56" s="314"/>
      <c r="K56" s="315" t="s">
        <v>119</v>
      </c>
      <c r="L56" s="295">
        <f t="shared" si="20"/>
        <v>0</v>
      </c>
      <c r="M56" s="78">
        <f t="shared" si="21"/>
        <v>270</v>
      </c>
      <c r="N56" s="73"/>
      <c r="O56" s="78">
        <f t="shared" si="10"/>
        <v>270</v>
      </c>
      <c r="P56" s="78">
        <f t="shared" si="22"/>
        <v>0</v>
      </c>
      <c r="Q56" s="52">
        <f t="shared" si="23"/>
        <v>0</v>
      </c>
      <c r="R56" s="52">
        <f t="shared" si="24"/>
        <v>0</v>
      </c>
      <c r="S56" s="52">
        <f t="shared" si="25"/>
        <v>270</v>
      </c>
      <c r="T56" s="73"/>
    </row>
    <row r="57" spans="1:20" s="8" customFormat="1" ht="27" customHeight="1">
      <c r="A57" s="397">
        <v>10</v>
      </c>
      <c r="B57" s="28" t="s">
        <v>380</v>
      </c>
      <c r="C57" s="126" t="s">
        <v>484</v>
      </c>
      <c r="D57" s="78">
        <f t="shared" si="19"/>
        <v>285</v>
      </c>
      <c r="E57" s="52">
        <v>285</v>
      </c>
      <c r="F57" s="78"/>
      <c r="G57" s="78">
        <v>200</v>
      </c>
      <c r="H57" s="314"/>
      <c r="I57" s="52">
        <v>200</v>
      </c>
      <c r="J57" s="314"/>
      <c r="K57" s="315" t="s">
        <v>119</v>
      </c>
      <c r="L57" s="295">
        <f t="shared" si="20"/>
        <v>0</v>
      </c>
      <c r="M57" s="78">
        <f t="shared" si="21"/>
        <v>285</v>
      </c>
      <c r="N57" s="73"/>
      <c r="O57" s="78">
        <f t="shared" si="10"/>
        <v>285</v>
      </c>
      <c r="P57" s="78">
        <f t="shared" si="22"/>
        <v>0</v>
      </c>
      <c r="Q57" s="52">
        <f t="shared" si="23"/>
        <v>0</v>
      </c>
      <c r="R57" s="52">
        <f t="shared" si="24"/>
        <v>0</v>
      </c>
      <c r="S57" s="52">
        <f t="shared" si="25"/>
        <v>285</v>
      </c>
      <c r="T57" s="73"/>
    </row>
    <row r="58" spans="1:20" s="8" customFormat="1" ht="27" customHeight="1">
      <c r="A58" s="397">
        <v>11</v>
      </c>
      <c r="B58" s="28" t="s">
        <v>381</v>
      </c>
      <c r="C58" s="126" t="s">
        <v>484</v>
      </c>
      <c r="D58" s="78">
        <f t="shared" si="19"/>
        <v>390</v>
      </c>
      <c r="E58" s="52">
        <v>390</v>
      </c>
      <c r="F58" s="78"/>
      <c r="G58" s="78">
        <v>90</v>
      </c>
      <c r="H58" s="314"/>
      <c r="I58" s="52">
        <v>90</v>
      </c>
      <c r="J58" s="314"/>
      <c r="K58" s="315" t="s">
        <v>119</v>
      </c>
      <c r="L58" s="295">
        <f t="shared" si="20"/>
        <v>0</v>
      </c>
      <c r="M58" s="78">
        <f t="shared" si="21"/>
        <v>390</v>
      </c>
      <c r="N58" s="73"/>
      <c r="O58" s="78">
        <f t="shared" si="10"/>
        <v>390</v>
      </c>
      <c r="P58" s="78">
        <f t="shared" si="22"/>
        <v>0</v>
      </c>
      <c r="Q58" s="52">
        <f t="shared" si="23"/>
        <v>0</v>
      </c>
      <c r="R58" s="52">
        <f t="shared" si="24"/>
        <v>0</v>
      </c>
      <c r="S58" s="52">
        <f t="shared" si="25"/>
        <v>390</v>
      </c>
      <c r="T58" s="73"/>
    </row>
    <row r="59" spans="1:20" s="8" customFormat="1" ht="27" customHeight="1">
      <c r="A59" s="397">
        <v>12</v>
      </c>
      <c r="B59" s="28" t="s">
        <v>680</v>
      </c>
      <c r="C59" s="126" t="s">
        <v>484</v>
      </c>
      <c r="D59" s="78">
        <f t="shared" si="19"/>
        <v>346</v>
      </c>
      <c r="E59" s="52">
        <v>346</v>
      </c>
      <c r="F59" s="78"/>
      <c r="G59" s="78">
        <v>110</v>
      </c>
      <c r="H59" s="314"/>
      <c r="I59" s="52">
        <v>110</v>
      </c>
      <c r="J59" s="314"/>
      <c r="K59" s="315" t="s">
        <v>119</v>
      </c>
      <c r="L59" s="295">
        <f t="shared" si="20"/>
        <v>0</v>
      </c>
      <c r="M59" s="78">
        <f t="shared" si="21"/>
        <v>346</v>
      </c>
      <c r="N59" s="73"/>
      <c r="O59" s="78">
        <f t="shared" si="10"/>
        <v>346</v>
      </c>
      <c r="P59" s="78">
        <f t="shared" si="22"/>
        <v>0</v>
      </c>
      <c r="Q59" s="52">
        <f t="shared" si="23"/>
        <v>0</v>
      </c>
      <c r="R59" s="52">
        <f t="shared" si="24"/>
        <v>0</v>
      </c>
      <c r="S59" s="52">
        <f t="shared" si="25"/>
        <v>346</v>
      </c>
      <c r="T59" s="73"/>
    </row>
    <row r="60" spans="1:20" s="8" customFormat="1" ht="27" customHeight="1">
      <c r="A60" s="397">
        <v>13</v>
      </c>
      <c r="B60" s="28" t="s">
        <v>382</v>
      </c>
      <c r="C60" s="126" t="s">
        <v>484</v>
      </c>
      <c r="D60" s="78">
        <f t="shared" si="19"/>
        <v>225</v>
      </c>
      <c r="E60" s="52">
        <v>225</v>
      </c>
      <c r="F60" s="78"/>
      <c r="G60" s="78">
        <v>200</v>
      </c>
      <c r="H60" s="314"/>
      <c r="I60" s="52">
        <v>200</v>
      </c>
      <c r="J60" s="314"/>
      <c r="K60" s="315" t="s">
        <v>119</v>
      </c>
      <c r="L60" s="295">
        <f t="shared" si="20"/>
        <v>0</v>
      </c>
      <c r="M60" s="78">
        <f t="shared" si="21"/>
        <v>225</v>
      </c>
      <c r="N60" s="73"/>
      <c r="O60" s="78">
        <f t="shared" si="10"/>
        <v>225</v>
      </c>
      <c r="P60" s="78">
        <f t="shared" si="22"/>
        <v>0</v>
      </c>
      <c r="Q60" s="52">
        <f t="shared" si="23"/>
        <v>0</v>
      </c>
      <c r="R60" s="52">
        <f t="shared" si="24"/>
        <v>0</v>
      </c>
      <c r="S60" s="52">
        <f t="shared" si="25"/>
        <v>225</v>
      </c>
      <c r="T60" s="73"/>
    </row>
    <row r="61" spans="1:20" s="8" customFormat="1" ht="27" customHeight="1">
      <c r="A61" s="397">
        <v>14</v>
      </c>
      <c r="B61" s="28" t="s">
        <v>383</v>
      </c>
      <c r="C61" s="126" t="s">
        <v>133</v>
      </c>
      <c r="D61" s="78">
        <f t="shared" si="19"/>
        <v>783</v>
      </c>
      <c r="E61" s="52">
        <v>720</v>
      </c>
      <c r="F61" s="78">
        <v>63</v>
      </c>
      <c r="G61" s="78">
        <v>720</v>
      </c>
      <c r="H61" s="314"/>
      <c r="I61" s="52">
        <v>720</v>
      </c>
      <c r="J61" s="314"/>
      <c r="K61" s="341" t="s">
        <v>120</v>
      </c>
      <c r="L61" s="295">
        <f t="shared" si="20"/>
        <v>63</v>
      </c>
      <c r="M61" s="78">
        <f t="shared" si="21"/>
        <v>783</v>
      </c>
      <c r="N61" s="73"/>
      <c r="O61" s="78">
        <f t="shared" si="10"/>
        <v>720</v>
      </c>
      <c r="P61" s="78">
        <f t="shared" si="22"/>
        <v>63</v>
      </c>
      <c r="Q61" s="52">
        <f t="shared" si="23"/>
        <v>63</v>
      </c>
      <c r="R61" s="52">
        <f t="shared" si="24"/>
        <v>0</v>
      </c>
      <c r="S61" s="52">
        <f t="shared" si="25"/>
        <v>783</v>
      </c>
      <c r="T61" s="73"/>
    </row>
    <row r="62" spans="1:20" s="8" customFormat="1" ht="27" customHeight="1">
      <c r="A62" s="398" t="s">
        <v>384</v>
      </c>
      <c r="B62" s="132" t="s">
        <v>343</v>
      </c>
      <c r="C62" s="133"/>
      <c r="D62" s="55">
        <f>+SUM(D63:D100)</f>
        <v>9624</v>
      </c>
      <c r="E62" s="55">
        <f>+SUM(E63:E100)</f>
        <v>9624</v>
      </c>
      <c r="F62" s="55">
        <f>+SUM(F63:F100)</f>
        <v>0</v>
      </c>
      <c r="G62" s="55">
        <f>+SUM(G63:G100)</f>
        <v>5473</v>
      </c>
      <c r="H62" s="314"/>
      <c r="I62" s="55">
        <f>+SUM(I63:I100)</f>
        <v>5473</v>
      </c>
      <c r="J62" s="314"/>
      <c r="K62" s="315"/>
      <c r="L62" s="55">
        <f>+SUM(L63:L100)</f>
        <v>0</v>
      </c>
      <c r="M62" s="55">
        <f>+SUM(M63:M100)</f>
        <v>9624</v>
      </c>
      <c r="N62" s="73"/>
      <c r="O62" s="55">
        <f t="shared" si="10"/>
        <v>9624</v>
      </c>
      <c r="P62" s="55">
        <f>+SUM(P63:P100)</f>
        <v>0</v>
      </c>
      <c r="Q62" s="55">
        <f>+SUM(Q63:Q100)</f>
        <v>0</v>
      </c>
      <c r="R62" s="55">
        <f>+SUM(R63:R100)</f>
        <v>0</v>
      </c>
      <c r="S62" s="55">
        <f>+SUM(S63:S100)</f>
        <v>9624</v>
      </c>
      <c r="T62" s="73"/>
    </row>
    <row r="63" spans="1:20" s="8" customFormat="1" ht="27" customHeight="1">
      <c r="A63" s="397">
        <v>1</v>
      </c>
      <c r="B63" s="28" t="s">
        <v>386</v>
      </c>
      <c r="C63" s="281" t="s">
        <v>124</v>
      </c>
      <c r="D63" s="78">
        <f aca="true" t="shared" si="26" ref="D63:D100">+E63+F63</f>
        <v>266</v>
      </c>
      <c r="E63" s="316">
        <v>266</v>
      </c>
      <c r="F63" s="78"/>
      <c r="G63" s="78">
        <v>50</v>
      </c>
      <c r="H63" s="314"/>
      <c r="I63" s="52">
        <v>50</v>
      </c>
      <c r="J63" s="314"/>
      <c r="K63" s="315" t="s">
        <v>119</v>
      </c>
      <c r="L63" s="295">
        <f aca="true" t="shared" si="27" ref="L63:L100">F63</f>
        <v>0</v>
      </c>
      <c r="M63" s="78">
        <f aca="true" t="shared" si="28" ref="M63:M100">D63</f>
        <v>266</v>
      </c>
      <c r="N63" s="73"/>
      <c r="O63" s="78">
        <f t="shared" si="10"/>
        <v>266</v>
      </c>
      <c r="P63" s="78">
        <f aca="true" t="shared" si="29" ref="P63:P100">+Q63+R63</f>
        <v>0</v>
      </c>
      <c r="Q63" s="52">
        <f aca="true" t="shared" si="30" ref="Q63:Q100">IF(F63&gt;0,F63,0)</f>
        <v>0</v>
      </c>
      <c r="R63" s="52">
        <f aca="true" t="shared" si="31" ref="R63:R100">IF(F63&lt;0,F63,0)</f>
        <v>0</v>
      </c>
      <c r="S63" s="52">
        <f aca="true" t="shared" si="32" ref="S63:S100">+O63+P63</f>
        <v>266</v>
      </c>
      <c r="T63" s="73"/>
    </row>
    <row r="64" spans="1:20" s="8" customFormat="1" ht="27" customHeight="1">
      <c r="A64" s="397">
        <v>2</v>
      </c>
      <c r="B64" s="28" t="s">
        <v>387</v>
      </c>
      <c r="C64" s="281" t="s">
        <v>124</v>
      </c>
      <c r="D64" s="78">
        <f t="shared" si="26"/>
        <v>168</v>
      </c>
      <c r="E64" s="316">
        <v>168</v>
      </c>
      <c r="F64" s="78"/>
      <c r="G64" s="78">
        <v>80</v>
      </c>
      <c r="H64" s="314"/>
      <c r="I64" s="52">
        <v>80</v>
      </c>
      <c r="J64" s="314"/>
      <c r="K64" s="315" t="s">
        <v>119</v>
      </c>
      <c r="L64" s="295">
        <f t="shared" si="27"/>
        <v>0</v>
      </c>
      <c r="M64" s="78">
        <f t="shared" si="28"/>
        <v>168</v>
      </c>
      <c r="N64" s="73"/>
      <c r="O64" s="78">
        <f t="shared" si="10"/>
        <v>168</v>
      </c>
      <c r="P64" s="78">
        <f t="shared" si="29"/>
        <v>0</v>
      </c>
      <c r="Q64" s="52">
        <f t="shared" si="30"/>
        <v>0</v>
      </c>
      <c r="R64" s="52">
        <f t="shared" si="31"/>
        <v>0</v>
      </c>
      <c r="S64" s="52">
        <f t="shared" si="32"/>
        <v>168</v>
      </c>
      <c r="T64" s="73"/>
    </row>
    <row r="65" spans="1:20" s="8" customFormat="1" ht="27" customHeight="1">
      <c r="A65" s="397">
        <v>3</v>
      </c>
      <c r="B65" s="28" t="s">
        <v>388</v>
      </c>
      <c r="C65" s="281" t="s">
        <v>124</v>
      </c>
      <c r="D65" s="78">
        <f t="shared" si="26"/>
        <v>86</v>
      </c>
      <c r="E65" s="316">
        <v>86</v>
      </c>
      <c r="F65" s="78"/>
      <c r="G65" s="78">
        <v>0</v>
      </c>
      <c r="H65" s="314"/>
      <c r="I65" s="52">
        <v>0</v>
      </c>
      <c r="J65" s="314"/>
      <c r="K65" s="315" t="s">
        <v>119</v>
      </c>
      <c r="L65" s="295">
        <f t="shared" si="27"/>
        <v>0</v>
      </c>
      <c r="M65" s="78">
        <f t="shared" si="28"/>
        <v>86</v>
      </c>
      <c r="N65" s="73"/>
      <c r="O65" s="78">
        <f t="shared" si="10"/>
        <v>86</v>
      </c>
      <c r="P65" s="78">
        <f t="shared" si="29"/>
        <v>0</v>
      </c>
      <c r="Q65" s="52">
        <f t="shared" si="30"/>
        <v>0</v>
      </c>
      <c r="R65" s="52">
        <f t="shared" si="31"/>
        <v>0</v>
      </c>
      <c r="S65" s="52">
        <f t="shared" si="32"/>
        <v>86</v>
      </c>
      <c r="T65" s="73"/>
    </row>
    <row r="66" spans="1:20" s="8" customFormat="1" ht="27" customHeight="1">
      <c r="A66" s="397">
        <v>4</v>
      </c>
      <c r="B66" s="28" t="s">
        <v>389</v>
      </c>
      <c r="C66" s="281" t="s">
        <v>124</v>
      </c>
      <c r="D66" s="78">
        <f t="shared" si="26"/>
        <v>71</v>
      </c>
      <c r="E66" s="316">
        <v>71</v>
      </c>
      <c r="F66" s="78"/>
      <c r="G66" s="78">
        <v>0</v>
      </c>
      <c r="H66" s="314"/>
      <c r="I66" s="52">
        <v>0</v>
      </c>
      <c r="J66" s="314"/>
      <c r="K66" s="315" t="s">
        <v>119</v>
      </c>
      <c r="L66" s="295">
        <f t="shared" si="27"/>
        <v>0</v>
      </c>
      <c r="M66" s="78">
        <f t="shared" si="28"/>
        <v>71</v>
      </c>
      <c r="N66" s="73"/>
      <c r="O66" s="78">
        <f t="shared" si="10"/>
        <v>71</v>
      </c>
      <c r="P66" s="78">
        <f t="shared" si="29"/>
        <v>0</v>
      </c>
      <c r="Q66" s="52">
        <f t="shared" si="30"/>
        <v>0</v>
      </c>
      <c r="R66" s="52">
        <f t="shared" si="31"/>
        <v>0</v>
      </c>
      <c r="S66" s="52">
        <f t="shared" si="32"/>
        <v>71</v>
      </c>
      <c r="T66" s="73"/>
    </row>
    <row r="67" spans="1:20" s="8" customFormat="1" ht="27" customHeight="1">
      <c r="A67" s="397">
        <v>5</v>
      </c>
      <c r="B67" s="28" t="s">
        <v>390</v>
      </c>
      <c r="C67" s="281" t="s">
        <v>124</v>
      </c>
      <c r="D67" s="78">
        <f t="shared" si="26"/>
        <v>112</v>
      </c>
      <c r="E67" s="52">
        <v>112</v>
      </c>
      <c r="F67" s="78"/>
      <c r="G67" s="78">
        <v>100</v>
      </c>
      <c r="H67" s="314"/>
      <c r="I67" s="52">
        <v>100</v>
      </c>
      <c r="J67" s="314"/>
      <c r="K67" s="315" t="s">
        <v>119</v>
      </c>
      <c r="L67" s="295">
        <f t="shared" si="27"/>
        <v>0</v>
      </c>
      <c r="M67" s="78">
        <f t="shared" si="28"/>
        <v>112</v>
      </c>
      <c r="N67" s="73"/>
      <c r="O67" s="78">
        <f t="shared" si="10"/>
        <v>112</v>
      </c>
      <c r="P67" s="78">
        <f t="shared" si="29"/>
        <v>0</v>
      </c>
      <c r="Q67" s="52">
        <f t="shared" si="30"/>
        <v>0</v>
      </c>
      <c r="R67" s="52">
        <f t="shared" si="31"/>
        <v>0</v>
      </c>
      <c r="S67" s="52">
        <f t="shared" si="32"/>
        <v>112</v>
      </c>
      <c r="T67" s="73"/>
    </row>
    <row r="68" spans="1:20" s="8" customFormat="1" ht="27" customHeight="1">
      <c r="A68" s="397">
        <v>6</v>
      </c>
      <c r="B68" s="28" t="s">
        <v>391</v>
      </c>
      <c r="C68" s="281" t="s">
        <v>124</v>
      </c>
      <c r="D68" s="78">
        <f t="shared" si="26"/>
        <v>184</v>
      </c>
      <c r="E68" s="52">
        <v>184</v>
      </c>
      <c r="F68" s="78"/>
      <c r="G68" s="78">
        <v>75</v>
      </c>
      <c r="H68" s="314"/>
      <c r="I68" s="52">
        <v>75</v>
      </c>
      <c r="J68" s="314"/>
      <c r="K68" s="315" t="s">
        <v>119</v>
      </c>
      <c r="L68" s="295">
        <f t="shared" si="27"/>
        <v>0</v>
      </c>
      <c r="M68" s="78">
        <f t="shared" si="28"/>
        <v>184</v>
      </c>
      <c r="N68" s="73"/>
      <c r="O68" s="78">
        <f t="shared" si="10"/>
        <v>184</v>
      </c>
      <c r="P68" s="78">
        <f t="shared" si="29"/>
        <v>0</v>
      </c>
      <c r="Q68" s="52">
        <f t="shared" si="30"/>
        <v>0</v>
      </c>
      <c r="R68" s="52">
        <f t="shared" si="31"/>
        <v>0</v>
      </c>
      <c r="S68" s="52">
        <f t="shared" si="32"/>
        <v>184</v>
      </c>
      <c r="T68" s="73"/>
    </row>
    <row r="69" spans="1:20" s="8" customFormat="1" ht="27" customHeight="1">
      <c r="A69" s="397">
        <v>7</v>
      </c>
      <c r="B69" s="28" t="s">
        <v>392</v>
      </c>
      <c r="C69" s="281" t="s">
        <v>124</v>
      </c>
      <c r="D69" s="78">
        <f t="shared" si="26"/>
        <v>150</v>
      </c>
      <c r="E69" s="52">
        <v>150</v>
      </c>
      <c r="F69" s="78"/>
      <c r="G69" s="78">
        <v>125</v>
      </c>
      <c r="H69" s="314"/>
      <c r="I69" s="52">
        <v>125</v>
      </c>
      <c r="J69" s="314"/>
      <c r="K69" s="315" t="s">
        <v>119</v>
      </c>
      <c r="L69" s="295">
        <f t="shared" si="27"/>
        <v>0</v>
      </c>
      <c r="M69" s="78">
        <f t="shared" si="28"/>
        <v>150</v>
      </c>
      <c r="N69" s="73"/>
      <c r="O69" s="78">
        <f t="shared" si="10"/>
        <v>150</v>
      </c>
      <c r="P69" s="78">
        <f t="shared" si="29"/>
        <v>0</v>
      </c>
      <c r="Q69" s="52">
        <f t="shared" si="30"/>
        <v>0</v>
      </c>
      <c r="R69" s="52">
        <f t="shared" si="31"/>
        <v>0</v>
      </c>
      <c r="S69" s="52">
        <f t="shared" si="32"/>
        <v>150</v>
      </c>
      <c r="T69" s="73"/>
    </row>
    <row r="70" spans="1:20" s="8" customFormat="1" ht="27" customHeight="1">
      <c r="A70" s="397">
        <v>8</v>
      </c>
      <c r="B70" s="28" t="s">
        <v>393</v>
      </c>
      <c r="C70" s="281" t="s">
        <v>124</v>
      </c>
      <c r="D70" s="78">
        <f t="shared" si="26"/>
        <v>252</v>
      </c>
      <c r="E70" s="52">
        <v>252</v>
      </c>
      <c r="F70" s="78"/>
      <c r="G70" s="78">
        <v>200</v>
      </c>
      <c r="H70" s="314"/>
      <c r="I70" s="52">
        <v>200</v>
      </c>
      <c r="J70" s="314"/>
      <c r="K70" s="315" t="s">
        <v>119</v>
      </c>
      <c r="L70" s="295">
        <f t="shared" si="27"/>
        <v>0</v>
      </c>
      <c r="M70" s="78">
        <f t="shared" si="28"/>
        <v>252</v>
      </c>
      <c r="N70" s="73"/>
      <c r="O70" s="78">
        <f t="shared" si="10"/>
        <v>252</v>
      </c>
      <c r="P70" s="78">
        <f t="shared" si="29"/>
        <v>0</v>
      </c>
      <c r="Q70" s="52">
        <f t="shared" si="30"/>
        <v>0</v>
      </c>
      <c r="R70" s="52">
        <f t="shared" si="31"/>
        <v>0</v>
      </c>
      <c r="S70" s="52">
        <f t="shared" si="32"/>
        <v>252</v>
      </c>
      <c r="T70" s="73"/>
    </row>
    <row r="71" spans="1:20" s="8" customFormat="1" ht="27" customHeight="1">
      <c r="A71" s="397">
        <v>9</v>
      </c>
      <c r="B71" s="28" t="s">
        <v>394</v>
      </c>
      <c r="C71" s="281" t="s">
        <v>123</v>
      </c>
      <c r="D71" s="78">
        <f t="shared" si="26"/>
        <v>130</v>
      </c>
      <c r="E71" s="52">
        <v>130</v>
      </c>
      <c r="F71" s="78"/>
      <c r="G71" s="78">
        <v>100</v>
      </c>
      <c r="H71" s="314"/>
      <c r="I71" s="52">
        <v>100</v>
      </c>
      <c r="J71" s="314"/>
      <c r="K71" s="315" t="s">
        <v>119</v>
      </c>
      <c r="L71" s="295">
        <f t="shared" si="27"/>
        <v>0</v>
      </c>
      <c r="M71" s="78">
        <f t="shared" si="28"/>
        <v>130</v>
      </c>
      <c r="N71" s="73"/>
      <c r="O71" s="78">
        <f t="shared" si="10"/>
        <v>130</v>
      </c>
      <c r="P71" s="78">
        <f t="shared" si="29"/>
        <v>0</v>
      </c>
      <c r="Q71" s="52">
        <f t="shared" si="30"/>
        <v>0</v>
      </c>
      <c r="R71" s="52">
        <f t="shared" si="31"/>
        <v>0</v>
      </c>
      <c r="S71" s="52">
        <f t="shared" si="32"/>
        <v>130</v>
      </c>
      <c r="T71" s="73"/>
    </row>
    <row r="72" spans="1:20" s="8" customFormat="1" ht="27" customHeight="1">
      <c r="A72" s="397">
        <v>10</v>
      </c>
      <c r="B72" s="28" t="s">
        <v>395</v>
      </c>
      <c r="C72" s="281" t="s">
        <v>123</v>
      </c>
      <c r="D72" s="78">
        <f t="shared" si="26"/>
        <v>285</v>
      </c>
      <c r="E72" s="52">
        <v>285</v>
      </c>
      <c r="F72" s="78"/>
      <c r="G72" s="78">
        <v>200</v>
      </c>
      <c r="H72" s="314"/>
      <c r="I72" s="52">
        <v>200</v>
      </c>
      <c r="J72" s="314"/>
      <c r="K72" s="315" t="s">
        <v>119</v>
      </c>
      <c r="L72" s="295">
        <f t="shared" si="27"/>
        <v>0</v>
      </c>
      <c r="M72" s="78">
        <f t="shared" si="28"/>
        <v>285</v>
      </c>
      <c r="N72" s="73"/>
      <c r="O72" s="78">
        <f t="shared" si="10"/>
        <v>285</v>
      </c>
      <c r="P72" s="78">
        <f t="shared" si="29"/>
        <v>0</v>
      </c>
      <c r="Q72" s="52">
        <f t="shared" si="30"/>
        <v>0</v>
      </c>
      <c r="R72" s="52">
        <f t="shared" si="31"/>
        <v>0</v>
      </c>
      <c r="S72" s="52">
        <f t="shared" si="32"/>
        <v>285</v>
      </c>
      <c r="T72" s="73"/>
    </row>
    <row r="73" spans="1:20" s="8" customFormat="1" ht="27" customHeight="1">
      <c r="A73" s="397">
        <v>11</v>
      </c>
      <c r="B73" s="28" t="s">
        <v>396</v>
      </c>
      <c r="C73" s="281" t="s">
        <v>123</v>
      </c>
      <c r="D73" s="78">
        <f t="shared" si="26"/>
        <v>85</v>
      </c>
      <c r="E73" s="52">
        <v>85</v>
      </c>
      <c r="F73" s="78"/>
      <c r="G73" s="78">
        <v>0</v>
      </c>
      <c r="H73" s="314"/>
      <c r="I73" s="52">
        <v>0</v>
      </c>
      <c r="J73" s="314"/>
      <c r="K73" s="315" t="s">
        <v>119</v>
      </c>
      <c r="L73" s="295">
        <f t="shared" si="27"/>
        <v>0</v>
      </c>
      <c r="M73" s="78">
        <f t="shared" si="28"/>
        <v>85</v>
      </c>
      <c r="N73" s="73"/>
      <c r="O73" s="78">
        <f t="shared" si="10"/>
        <v>85</v>
      </c>
      <c r="P73" s="78">
        <f t="shared" si="29"/>
        <v>0</v>
      </c>
      <c r="Q73" s="52">
        <f t="shared" si="30"/>
        <v>0</v>
      </c>
      <c r="R73" s="52">
        <f t="shared" si="31"/>
        <v>0</v>
      </c>
      <c r="S73" s="52">
        <f t="shared" si="32"/>
        <v>85</v>
      </c>
      <c r="T73" s="73"/>
    </row>
    <row r="74" spans="1:20" s="8" customFormat="1" ht="27" customHeight="1">
      <c r="A74" s="397">
        <v>12</v>
      </c>
      <c r="B74" s="28" t="s">
        <v>397</v>
      </c>
      <c r="C74" s="281" t="s">
        <v>123</v>
      </c>
      <c r="D74" s="78">
        <f t="shared" si="26"/>
        <v>146</v>
      </c>
      <c r="E74" s="52">
        <v>146</v>
      </c>
      <c r="F74" s="78"/>
      <c r="G74" s="78">
        <v>100</v>
      </c>
      <c r="H74" s="314"/>
      <c r="I74" s="52">
        <v>100</v>
      </c>
      <c r="J74" s="314"/>
      <c r="K74" s="315" t="s">
        <v>119</v>
      </c>
      <c r="L74" s="295">
        <f t="shared" si="27"/>
        <v>0</v>
      </c>
      <c r="M74" s="78">
        <f t="shared" si="28"/>
        <v>146</v>
      </c>
      <c r="N74" s="73"/>
      <c r="O74" s="78">
        <f t="shared" si="10"/>
        <v>146</v>
      </c>
      <c r="P74" s="78">
        <f t="shared" si="29"/>
        <v>0</v>
      </c>
      <c r="Q74" s="52">
        <f t="shared" si="30"/>
        <v>0</v>
      </c>
      <c r="R74" s="52">
        <f t="shared" si="31"/>
        <v>0</v>
      </c>
      <c r="S74" s="52">
        <f t="shared" si="32"/>
        <v>146</v>
      </c>
      <c r="T74" s="73"/>
    </row>
    <row r="75" spans="1:20" s="8" customFormat="1" ht="27" customHeight="1">
      <c r="A75" s="397">
        <v>13</v>
      </c>
      <c r="B75" s="28" t="s">
        <v>398</v>
      </c>
      <c r="C75" s="281" t="s">
        <v>123</v>
      </c>
      <c r="D75" s="78">
        <f t="shared" si="26"/>
        <v>400</v>
      </c>
      <c r="E75" s="52">
        <v>400</v>
      </c>
      <c r="F75" s="78"/>
      <c r="G75" s="78">
        <v>384</v>
      </c>
      <c r="H75" s="314"/>
      <c r="I75" s="52">
        <v>384</v>
      </c>
      <c r="J75" s="314"/>
      <c r="K75" s="315" t="s">
        <v>119</v>
      </c>
      <c r="L75" s="295">
        <f t="shared" si="27"/>
        <v>0</v>
      </c>
      <c r="M75" s="78">
        <f t="shared" si="28"/>
        <v>400</v>
      </c>
      <c r="N75" s="73"/>
      <c r="O75" s="78">
        <f t="shared" si="10"/>
        <v>400</v>
      </c>
      <c r="P75" s="78">
        <f t="shared" si="29"/>
        <v>0</v>
      </c>
      <c r="Q75" s="52">
        <f t="shared" si="30"/>
        <v>0</v>
      </c>
      <c r="R75" s="52">
        <f t="shared" si="31"/>
        <v>0</v>
      </c>
      <c r="S75" s="52">
        <f t="shared" si="32"/>
        <v>400</v>
      </c>
      <c r="T75" s="73"/>
    </row>
    <row r="76" spans="1:20" s="8" customFormat="1" ht="27" customHeight="1">
      <c r="A76" s="397">
        <v>14</v>
      </c>
      <c r="B76" s="28" t="s">
        <v>399</v>
      </c>
      <c r="C76" s="281" t="s">
        <v>123</v>
      </c>
      <c r="D76" s="78">
        <f t="shared" si="26"/>
        <v>108</v>
      </c>
      <c r="E76" s="52">
        <v>108</v>
      </c>
      <c r="F76" s="78"/>
      <c r="G76" s="78">
        <v>20</v>
      </c>
      <c r="H76" s="314"/>
      <c r="I76" s="52">
        <v>20</v>
      </c>
      <c r="J76" s="314"/>
      <c r="K76" s="315" t="s">
        <v>119</v>
      </c>
      <c r="L76" s="295">
        <f t="shared" si="27"/>
        <v>0</v>
      </c>
      <c r="M76" s="78">
        <f t="shared" si="28"/>
        <v>108</v>
      </c>
      <c r="N76" s="73"/>
      <c r="O76" s="78">
        <f t="shared" si="10"/>
        <v>108</v>
      </c>
      <c r="P76" s="78">
        <f t="shared" si="29"/>
        <v>0</v>
      </c>
      <c r="Q76" s="52">
        <f t="shared" si="30"/>
        <v>0</v>
      </c>
      <c r="R76" s="52">
        <f t="shared" si="31"/>
        <v>0</v>
      </c>
      <c r="S76" s="52">
        <f t="shared" si="32"/>
        <v>108</v>
      </c>
      <c r="T76" s="73"/>
    </row>
    <row r="77" spans="1:20" s="8" customFormat="1" ht="27" customHeight="1">
      <c r="A77" s="397">
        <v>15</v>
      </c>
      <c r="B77" s="28" t="s">
        <v>400</v>
      </c>
      <c r="C77" s="281" t="s">
        <v>123</v>
      </c>
      <c r="D77" s="78">
        <f t="shared" si="26"/>
        <v>216</v>
      </c>
      <c r="E77" s="52">
        <v>216</v>
      </c>
      <c r="F77" s="78"/>
      <c r="G77" s="78">
        <v>185</v>
      </c>
      <c r="H77" s="314"/>
      <c r="I77" s="52">
        <v>185</v>
      </c>
      <c r="J77" s="314"/>
      <c r="K77" s="315" t="s">
        <v>119</v>
      </c>
      <c r="L77" s="295">
        <f t="shared" si="27"/>
        <v>0</v>
      </c>
      <c r="M77" s="78">
        <f t="shared" si="28"/>
        <v>216</v>
      </c>
      <c r="N77" s="73"/>
      <c r="O77" s="78">
        <f t="shared" si="10"/>
        <v>216</v>
      </c>
      <c r="P77" s="78">
        <f t="shared" si="29"/>
        <v>0</v>
      </c>
      <c r="Q77" s="52">
        <f t="shared" si="30"/>
        <v>0</v>
      </c>
      <c r="R77" s="52">
        <f t="shared" si="31"/>
        <v>0</v>
      </c>
      <c r="S77" s="52">
        <f t="shared" si="32"/>
        <v>216</v>
      </c>
      <c r="T77" s="73"/>
    </row>
    <row r="78" spans="1:20" s="8" customFormat="1" ht="27" customHeight="1">
      <c r="A78" s="397">
        <v>16</v>
      </c>
      <c r="B78" s="28" t="s">
        <v>401</v>
      </c>
      <c r="C78" s="281" t="s">
        <v>123</v>
      </c>
      <c r="D78" s="78">
        <f t="shared" si="26"/>
        <v>163</v>
      </c>
      <c r="E78" s="52">
        <v>163</v>
      </c>
      <c r="F78" s="78"/>
      <c r="G78" s="78">
        <v>100</v>
      </c>
      <c r="H78" s="314"/>
      <c r="I78" s="52">
        <v>100</v>
      </c>
      <c r="J78" s="314"/>
      <c r="K78" s="315" t="s">
        <v>119</v>
      </c>
      <c r="L78" s="295">
        <f t="shared" si="27"/>
        <v>0</v>
      </c>
      <c r="M78" s="78">
        <f t="shared" si="28"/>
        <v>163</v>
      </c>
      <c r="N78" s="73"/>
      <c r="O78" s="78">
        <f t="shared" si="10"/>
        <v>163</v>
      </c>
      <c r="P78" s="78">
        <f t="shared" si="29"/>
        <v>0</v>
      </c>
      <c r="Q78" s="52">
        <f t="shared" si="30"/>
        <v>0</v>
      </c>
      <c r="R78" s="52">
        <f t="shared" si="31"/>
        <v>0</v>
      </c>
      <c r="S78" s="52">
        <f t="shared" si="32"/>
        <v>163</v>
      </c>
      <c r="T78" s="73"/>
    </row>
    <row r="79" spans="1:20" s="8" customFormat="1" ht="27" customHeight="1">
      <c r="A79" s="397">
        <v>17</v>
      </c>
      <c r="B79" s="28" t="s">
        <v>402</v>
      </c>
      <c r="C79" s="281" t="s">
        <v>122</v>
      </c>
      <c r="D79" s="78">
        <f t="shared" si="26"/>
        <v>285</v>
      </c>
      <c r="E79" s="52">
        <v>285</v>
      </c>
      <c r="F79" s="78"/>
      <c r="G79" s="78">
        <v>150</v>
      </c>
      <c r="H79" s="314"/>
      <c r="I79" s="52">
        <v>150</v>
      </c>
      <c r="J79" s="314"/>
      <c r="K79" s="315" t="s">
        <v>119</v>
      </c>
      <c r="L79" s="295">
        <f t="shared" si="27"/>
        <v>0</v>
      </c>
      <c r="M79" s="78">
        <f t="shared" si="28"/>
        <v>285</v>
      </c>
      <c r="N79" s="73"/>
      <c r="O79" s="78">
        <f t="shared" si="10"/>
        <v>285</v>
      </c>
      <c r="P79" s="78">
        <f t="shared" si="29"/>
        <v>0</v>
      </c>
      <c r="Q79" s="52">
        <f t="shared" si="30"/>
        <v>0</v>
      </c>
      <c r="R79" s="52">
        <f t="shared" si="31"/>
        <v>0</v>
      </c>
      <c r="S79" s="52">
        <f t="shared" si="32"/>
        <v>285</v>
      </c>
      <c r="T79" s="73"/>
    </row>
    <row r="80" spans="1:20" s="8" customFormat="1" ht="27" customHeight="1">
      <c r="A80" s="397">
        <v>18</v>
      </c>
      <c r="B80" s="28" t="s">
        <v>403</v>
      </c>
      <c r="C80" s="281" t="s">
        <v>122</v>
      </c>
      <c r="D80" s="78">
        <f t="shared" si="26"/>
        <v>285</v>
      </c>
      <c r="E80" s="52">
        <v>285</v>
      </c>
      <c r="F80" s="78"/>
      <c r="G80" s="78">
        <v>150</v>
      </c>
      <c r="H80" s="314"/>
      <c r="I80" s="52">
        <v>150</v>
      </c>
      <c r="J80" s="314"/>
      <c r="K80" s="315" t="s">
        <v>119</v>
      </c>
      <c r="L80" s="295">
        <f t="shared" si="27"/>
        <v>0</v>
      </c>
      <c r="M80" s="78">
        <f t="shared" si="28"/>
        <v>285</v>
      </c>
      <c r="N80" s="73"/>
      <c r="O80" s="78">
        <f t="shared" si="10"/>
        <v>285</v>
      </c>
      <c r="P80" s="78">
        <f t="shared" si="29"/>
        <v>0</v>
      </c>
      <c r="Q80" s="52">
        <f t="shared" si="30"/>
        <v>0</v>
      </c>
      <c r="R80" s="52">
        <f t="shared" si="31"/>
        <v>0</v>
      </c>
      <c r="S80" s="52">
        <f t="shared" si="32"/>
        <v>285</v>
      </c>
      <c r="T80" s="73"/>
    </row>
    <row r="81" spans="1:20" s="8" customFormat="1" ht="27" customHeight="1">
      <c r="A81" s="397">
        <v>19</v>
      </c>
      <c r="B81" s="28" t="s">
        <v>404</v>
      </c>
      <c r="C81" s="281" t="s">
        <v>106</v>
      </c>
      <c r="D81" s="78">
        <f t="shared" si="26"/>
        <v>180</v>
      </c>
      <c r="E81" s="52">
        <v>180</v>
      </c>
      <c r="F81" s="78"/>
      <c r="G81" s="78">
        <v>150</v>
      </c>
      <c r="H81" s="314"/>
      <c r="I81" s="52">
        <v>150</v>
      </c>
      <c r="J81" s="314"/>
      <c r="K81" s="315" t="s">
        <v>119</v>
      </c>
      <c r="L81" s="295">
        <f t="shared" si="27"/>
        <v>0</v>
      </c>
      <c r="M81" s="78">
        <f t="shared" si="28"/>
        <v>180</v>
      </c>
      <c r="N81" s="73"/>
      <c r="O81" s="78">
        <f t="shared" si="10"/>
        <v>180</v>
      </c>
      <c r="P81" s="78">
        <f t="shared" si="29"/>
        <v>0</v>
      </c>
      <c r="Q81" s="52">
        <f t="shared" si="30"/>
        <v>0</v>
      </c>
      <c r="R81" s="52">
        <f t="shared" si="31"/>
        <v>0</v>
      </c>
      <c r="S81" s="52">
        <f t="shared" si="32"/>
        <v>180</v>
      </c>
      <c r="T81" s="73"/>
    </row>
    <row r="82" spans="1:20" s="8" customFormat="1" ht="27" customHeight="1">
      <c r="A82" s="397">
        <v>20</v>
      </c>
      <c r="B82" s="28" t="s">
        <v>405</v>
      </c>
      <c r="C82" s="281" t="s">
        <v>106</v>
      </c>
      <c r="D82" s="78">
        <f t="shared" si="26"/>
        <v>223</v>
      </c>
      <c r="E82" s="52">
        <v>223</v>
      </c>
      <c r="F82" s="78"/>
      <c r="G82" s="78">
        <v>180</v>
      </c>
      <c r="H82" s="314"/>
      <c r="I82" s="52">
        <v>180</v>
      </c>
      <c r="J82" s="314"/>
      <c r="K82" s="315" t="s">
        <v>119</v>
      </c>
      <c r="L82" s="295">
        <f t="shared" si="27"/>
        <v>0</v>
      </c>
      <c r="M82" s="78">
        <f t="shared" si="28"/>
        <v>223</v>
      </c>
      <c r="N82" s="73"/>
      <c r="O82" s="78">
        <f t="shared" si="10"/>
        <v>223</v>
      </c>
      <c r="P82" s="78">
        <f t="shared" si="29"/>
        <v>0</v>
      </c>
      <c r="Q82" s="52">
        <f t="shared" si="30"/>
        <v>0</v>
      </c>
      <c r="R82" s="52">
        <f t="shared" si="31"/>
        <v>0</v>
      </c>
      <c r="S82" s="52">
        <f t="shared" si="32"/>
        <v>223</v>
      </c>
      <c r="T82" s="73"/>
    </row>
    <row r="83" spans="1:20" s="8" customFormat="1" ht="27" customHeight="1">
      <c r="A83" s="397">
        <v>21</v>
      </c>
      <c r="B83" s="28" t="s">
        <v>406</v>
      </c>
      <c r="C83" s="281" t="s">
        <v>106</v>
      </c>
      <c r="D83" s="78">
        <f t="shared" si="26"/>
        <v>302</v>
      </c>
      <c r="E83" s="52">
        <v>302</v>
      </c>
      <c r="F83" s="78"/>
      <c r="G83" s="78">
        <v>240</v>
      </c>
      <c r="H83" s="314"/>
      <c r="I83" s="52">
        <v>240</v>
      </c>
      <c r="J83" s="314"/>
      <c r="K83" s="315" t="s">
        <v>119</v>
      </c>
      <c r="L83" s="295">
        <f t="shared" si="27"/>
        <v>0</v>
      </c>
      <c r="M83" s="78">
        <f t="shared" si="28"/>
        <v>302</v>
      </c>
      <c r="N83" s="73"/>
      <c r="O83" s="78">
        <f t="shared" si="10"/>
        <v>302</v>
      </c>
      <c r="P83" s="78">
        <f t="shared" si="29"/>
        <v>0</v>
      </c>
      <c r="Q83" s="52">
        <f t="shared" si="30"/>
        <v>0</v>
      </c>
      <c r="R83" s="52">
        <f t="shared" si="31"/>
        <v>0</v>
      </c>
      <c r="S83" s="52">
        <f t="shared" si="32"/>
        <v>302</v>
      </c>
      <c r="T83" s="73"/>
    </row>
    <row r="84" spans="1:20" s="8" customFormat="1" ht="27" customHeight="1">
      <c r="A84" s="397">
        <v>22</v>
      </c>
      <c r="B84" s="28" t="s">
        <v>407</v>
      </c>
      <c r="C84" s="281" t="s">
        <v>106</v>
      </c>
      <c r="D84" s="78">
        <f t="shared" si="26"/>
        <v>90</v>
      </c>
      <c r="E84" s="52">
        <v>90</v>
      </c>
      <c r="F84" s="78"/>
      <c r="G84" s="78">
        <v>0</v>
      </c>
      <c r="H84" s="314"/>
      <c r="I84" s="52">
        <v>0</v>
      </c>
      <c r="J84" s="314"/>
      <c r="K84" s="315" t="s">
        <v>119</v>
      </c>
      <c r="L84" s="295">
        <f t="shared" si="27"/>
        <v>0</v>
      </c>
      <c r="M84" s="78">
        <f t="shared" si="28"/>
        <v>90</v>
      </c>
      <c r="N84" s="73"/>
      <c r="O84" s="78">
        <f t="shared" si="10"/>
        <v>90</v>
      </c>
      <c r="P84" s="78">
        <f t="shared" si="29"/>
        <v>0</v>
      </c>
      <c r="Q84" s="52">
        <f t="shared" si="30"/>
        <v>0</v>
      </c>
      <c r="R84" s="52">
        <f t="shared" si="31"/>
        <v>0</v>
      </c>
      <c r="S84" s="52">
        <f t="shared" si="32"/>
        <v>90</v>
      </c>
      <c r="T84" s="73"/>
    </row>
    <row r="85" spans="1:20" s="8" customFormat="1" ht="27" customHeight="1">
      <c r="A85" s="397">
        <v>23</v>
      </c>
      <c r="B85" s="28" t="s">
        <v>408</v>
      </c>
      <c r="C85" s="281" t="s">
        <v>106</v>
      </c>
      <c r="D85" s="78">
        <f t="shared" si="26"/>
        <v>330</v>
      </c>
      <c r="E85" s="52">
        <v>330</v>
      </c>
      <c r="F85" s="78"/>
      <c r="G85" s="78">
        <v>250</v>
      </c>
      <c r="H85" s="314"/>
      <c r="I85" s="52">
        <v>250</v>
      </c>
      <c r="J85" s="314"/>
      <c r="K85" s="315" t="s">
        <v>119</v>
      </c>
      <c r="L85" s="295">
        <f t="shared" si="27"/>
        <v>0</v>
      </c>
      <c r="M85" s="78">
        <f t="shared" si="28"/>
        <v>330</v>
      </c>
      <c r="N85" s="73"/>
      <c r="O85" s="78">
        <f t="shared" si="10"/>
        <v>330</v>
      </c>
      <c r="P85" s="78">
        <f t="shared" si="29"/>
        <v>0</v>
      </c>
      <c r="Q85" s="52">
        <f t="shared" si="30"/>
        <v>0</v>
      </c>
      <c r="R85" s="52">
        <f t="shared" si="31"/>
        <v>0</v>
      </c>
      <c r="S85" s="52">
        <f t="shared" si="32"/>
        <v>330</v>
      </c>
      <c r="T85" s="73"/>
    </row>
    <row r="86" spans="1:20" s="8" customFormat="1" ht="27" customHeight="1">
      <c r="A86" s="397">
        <v>24</v>
      </c>
      <c r="B86" s="28" t="s">
        <v>409</v>
      </c>
      <c r="C86" s="281" t="s">
        <v>106</v>
      </c>
      <c r="D86" s="78">
        <f t="shared" si="26"/>
        <v>336</v>
      </c>
      <c r="E86" s="52">
        <v>336</v>
      </c>
      <c r="F86" s="78"/>
      <c r="G86" s="78">
        <v>100</v>
      </c>
      <c r="H86" s="314"/>
      <c r="I86" s="52">
        <v>100</v>
      </c>
      <c r="J86" s="314"/>
      <c r="K86" s="315" t="s">
        <v>119</v>
      </c>
      <c r="L86" s="295">
        <f t="shared" si="27"/>
        <v>0</v>
      </c>
      <c r="M86" s="78">
        <f t="shared" si="28"/>
        <v>336</v>
      </c>
      <c r="N86" s="73"/>
      <c r="O86" s="78">
        <f aca="true" t="shared" si="33" ref="O86:O118">E86</f>
        <v>336</v>
      </c>
      <c r="P86" s="78">
        <f t="shared" si="29"/>
        <v>0</v>
      </c>
      <c r="Q86" s="52">
        <f t="shared" si="30"/>
        <v>0</v>
      </c>
      <c r="R86" s="52">
        <f t="shared" si="31"/>
        <v>0</v>
      </c>
      <c r="S86" s="52">
        <f t="shared" si="32"/>
        <v>336</v>
      </c>
      <c r="T86" s="73"/>
    </row>
    <row r="87" spans="1:20" s="8" customFormat="1" ht="27" customHeight="1">
      <c r="A87" s="397">
        <v>25</v>
      </c>
      <c r="B87" s="28" t="s">
        <v>410</v>
      </c>
      <c r="C87" s="281" t="s">
        <v>106</v>
      </c>
      <c r="D87" s="78">
        <f t="shared" si="26"/>
        <v>169</v>
      </c>
      <c r="E87" s="52">
        <v>169</v>
      </c>
      <c r="F87" s="78"/>
      <c r="G87" s="78">
        <v>0</v>
      </c>
      <c r="H87" s="314"/>
      <c r="I87" s="52">
        <v>0</v>
      </c>
      <c r="J87" s="314"/>
      <c r="K87" s="315" t="s">
        <v>119</v>
      </c>
      <c r="L87" s="295">
        <f t="shared" si="27"/>
        <v>0</v>
      </c>
      <c r="M87" s="78">
        <f t="shared" si="28"/>
        <v>169</v>
      </c>
      <c r="N87" s="73"/>
      <c r="O87" s="78">
        <f t="shared" si="33"/>
        <v>169</v>
      </c>
      <c r="P87" s="78">
        <f t="shared" si="29"/>
        <v>0</v>
      </c>
      <c r="Q87" s="52">
        <f t="shared" si="30"/>
        <v>0</v>
      </c>
      <c r="R87" s="52">
        <f t="shared" si="31"/>
        <v>0</v>
      </c>
      <c r="S87" s="52">
        <f t="shared" si="32"/>
        <v>169</v>
      </c>
      <c r="T87" s="73"/>
    </row>
    <row r="88" spans="1:20" s="8" customFormat="1" ht="27" customHeight="1">
      <c r="A88" s="397">
        <v>26</v>
      </c>
      <c r="B88" s="28" t="s">
        <v>411</v>
      </c>
      <c r="C88" s="281" t="s">
        <v>108</v>
      </c>
      <c r="D88" s="78">
        <f t="shared" si="26"/>
        <v>205</v>
      </c>
      <c r="E88" s="52">
        <v>205</v>
      </c>
      <c r="F88" s="78"/>
      <c r="G88" s="78">
        <v>100</v>
      </c>
      <c r="H88" s="314"/>
      <c r="I88" s="52">
        <v>100</v>
      </c>
      <c r="J88" s="314"/>
      <c r="K88" s="315" t="s">
        <v>119</v>
      </c>
      <c r="L88" s="295">
        <f t="shared" si="27"/>
        <v>0</v>
      </c>
      <c r="M88" s="78">
        <f t="shared" si="28"/>
        <v>205</v>
      </c>
      <c r="N88" s="73"/>
      <c r="O88" s="78">
        <f t="shared" si="33"/>
        <v>205</v>
      </c>
      <c r="P88" s="78">
        <f t="shared" si="29"/>
        <v>0</v>
      </c>
      <c r="Q88" s="52">
        <f t="shared" si="30"/>
        <v>0</v>
      </c>
      <c r="R88" s="52">
        <f t="shared" si="31"/>
        <v>0</v>
      </c>
      <c r="S88" s="52">
        <f t="shared" si="32"/>
        <v>205</v>
      </c>
      <c r="T88" s="73"/>
    </row>
    <row r="89" spans="1:20" s="8" customFormat="1" ht="27" customHeight="1">
      <c r="A89" s="397">
        <v>27</v>
      </c>
      <c r="B89" s="28" t="s">
        <v>412</v>
      </c>
      <c r="C89" s="108" t="s">
        <v>105</v>
      </c>
      <c r="D89" s="78">
        <f t="shared" si="26"/>
        <v>92</v>
      </c>
      <c r="E89" s="52">
        <v>92</v>
      </c>
      <c r="F89" s="78"/>
      <c r="G89" s="78">
        <v>0</v>
      </c>
      <c r="H89" s="314"/>
      <c r="I89" s="52">
        <v>0</v>
      </c>
      <c r="J89" s="314"/>
      <c r="K89" s="315" t="s">
        <v>119</v>
      </c>
      <c r="L89" s="295">
        <f t="shared" si="27"/>
        <v>0</v>
      </c>
      <c r="M89" s="78">
        <f t="shared" si="28"/>
        <v>92</v>
      </c>
      <c r="N89" s="73"/>
      <c r="O89" s="78">
        <f t="shared" si="33"/>
        <v>92</v>
      </c>
      <c r="P89" s="78">
        <f t="shared" si="29"/>
        <v>0</v>
      </c>
      <c r="Q89" s="52">
        <f t="shared" si="30"/>
        <v>0</v>
      </c>
      <c r="R89" s="52">
        <f t="shared" si="31"/>
        <v>0</v>
      </c>
      <c r="S89" s="52">
        <f t="shared" si="32"/>
        <v>92</v>
      </c>
      <c r="T89" s="73"/>
    </row>
    <row r="90" spans="1:20" ht="27" customHeight="1">
      <c r="A90" s="397">
        <v>28</v>
      </c>
      <c r="B90" s="28" t="s">
        <v>413</v>
      </c>
      <c r="C90" s="108" t="s">
        <v>105</v>
      </c>
      <c r="D90" s="78">
        <f t="shared" si="26"/>
        <v>78</v>
      </c>
      <c r="E90" s="52">
        <v>78</v>
      </c>
      <c r="F90" s="78"/>
      <c r="G90" s="78">
        <v>0</v>
      </c>
      <c r="H90" s="314"/>
      <c r="I90" s="52">
        <v>0</v>
      </c>
      <c r="J90" s="314"/>
      <c r="K90" s="315" t="s">
        <v>119</v>
      </c>
      <c r="L90" s="295">
        <f t="shared" si="27"/>
        <v>0</v>
      </c>
      <c r="M90" s="78">
        <f t="shared" si="28"/>
        <v>78</v>
      </c>
      <c r="N90" s="73"/>
      <c r="O90" s="78">
        <f t="shared" si="33"/>
        <v>78</v>
      </c>
      <c r="P90" s="78">
        <f t="shared" si="29"/>
        <v>0</v>
      </c>
      <c r="Q90" s="52">
        <f t="shared" si="30"/>
        <v>0</v>
      </c>
      <c r="R90" s="52">
        <f t="shared" si="31"/>
        <v>0</v>
      </c>
      <c r="S90" s="52">
        <f t="shared" si="32"/>
        <v>78</v>
      </c>
      <c r="T90" s="73"/>
    </row>
    <row r="91" spans="1:20" ht="27" customHeight="1">
      <c r="A91" s="397">
        <v>29</v>
      </c>
      <c r="B91" s="28" t="s">
        <v>414</v>
      </c>
      <c r="C91" s="108" t="s">
        <v>105</v>
      </c>
      <c r="D91" s="78">
        <f t="shared" si="26"/>
        <v>79</v>
      </c>
      <c r="E91" s="52">
        <v>79</v>
      </c>
      <c r="F91" s="78"/>
      <c r="G91" s="78">
        <v>0</v>
      </c>
      <c r="H91" s="314"/>
      <c r="I91" s="52">
        <v>0</v>
      </c>
      <c r="J91" s="314"/>
      <c r="K91" s="315" t="s">
        <v>119</v>
      </c>
      <c r="L91" s="295">
        <f t="shared" si="27"/>
        <v>0</v>
      </c>
      <c r="M91" s="78">
        <f t="shared" si="28"/>
        <v>79</v>
      </c>
      <c r="N91" s="73"/>
      <c r="O91" s="78">
        <f t="shared" si="33"/>
        <v>79</v>
      </c>
      <c r="P91" s="78">
        <f t="shared" si="29"/>
        <v>0</v>
      </c>
      <c r="Q91" s="52">
        <f t="shared" si="30"/>
        <v>0</v>
      </c>
      <c r="R91" s="52">
        <f t="shared" si="31"/>
        <v>0</v>
      </c>
      <c r="S91" s="52">
        <f t="shared" si="32"/>
        <v>79</v>
      </c>
      <c r="T91" s="73"/>
    </row>
    <row r="92" spans="1:20" ht="27" customHeight="1">
      <c r="A92" s="397">
        <v>30</v>
      </c>
      <c r="B92" s="28" t="s">
        <v>415</v>
      </c>
      <c r="C92" s="108" t="s">
        <v>105</v>
      </c>
      <c r="D92" s="78">
        <f t="shared" si="26"/>
        <v>247</v>
      </c>
      <c r="E92" s="52">
        <v>247</v>
      </c>
      <c r="F92" s="78"/>
      <c r="G92" s="78">
        <v>0</v>
      </c>
      <c r="H92" s="314"/>
      <c r="I92" s="52">
        <v>0</v>
      </c>
      <c r="J92" s="314"/>
      <c r="K92" s="315" t="s">
        <v>119</v>
      </c>
      <c r="L92" s="295">
        <f t="shared" si="27"/>
        <v>0</v>
      </c>
      <c r="M92" s="78">
        <f t="shared" si="28"/>
        <v>247</v>
      </c>
      <c r="N92" s="73"/>
      <c r="O92" s="78">
        <f t="shared" si="33"/>
        <v>247</v>
      </c>
      <c r="P92" s="78">
        <f t="shared" si="29"/>
        <v>0</v>
      </c>
      <c r="Q92" s="52">
        <f t="shared" si="30"/>
        <v>0</v>
      </c>
      <c r="R92" s="52">
        <f t="shared" si="31"/>
        <v>0</v>
      </c>
      <c r="S92" s="52">
        <f t="shared" si="32"/>
        <v>247</v>
      </c>
      <c r="T92" s="73"/>
    </row>
    <row r="93" spans="1:20" ht="27" customHeight="1">
      <c r="A93" s="397">
        <v>31</v>
      </c>
      <c r="B93" s="28" t="s">
        <v>416</v>
      </c>
      <c r="C93" s="108" t="s">
        <v>105</v>
      </c>
      <c r="D93" s="78">
        <f t="shared" si="26"/>
        <v>36</v>
      </c>
      <c r="E93" s="52">
        <v>36</v>
      </c>
      <c r="F93" s="78"/>
      <c r="G93" s="78">
        <v>0</v>
      </c>
      <c r="H93" s="314"/>
      <c r="I93" s="52">
        <v>0</v>
      </c>
      <c r="J93" s="314"/>
      <c r="K93" s="315" t="s">
        <v>119</v>
      </c>
      <c r="L93" s="295">
        <f t="shared" si="27"/>
        <v>0</v>
      </c>
      <c r="M93" s="78">
        <f t="shared" si="28"/>
        <v>36</v>
      </c>
      <c r="N93" s="73"/>
      <c r="O93" s="78">
        <f t="shared" si="33"/>
        <v>36</v>
      </c>
      <c r="P93" s="78">
        <f t="shared" si="29"/>
        <v>0</v>
      </c>
      <c r="Q93" s="52">
        <f t="shared" si="30"/>
        <v>0</v>
      </c>
      <c r="R93" s="52">
        <f t="shared" si="31"/>
        <v>0</v>
      </c>
      <c r="S93" s="52">
        <f t="shared" si="32"/>
        <v>36</v>
      </c>
      <c r="T93" s="73"/>
    </row>
    <row r="94" spans="1:20" ht="27" customHeight="1">
      <c r="A94" s="397">
        <v>32</v>
      </c>
      <c r="B94" s="28" t="s">
        <v>418</v>
      </c>
      <c r="C94" s="126" t="s">
        <v>779</v>
      </c>
      <c r="D94" s="78">
        <f t="shared" si="26"/>
        <v>144</v>
      </c>
      <c r="E94" s="52">
        <v>144</v>
      </c>
      <c r="F94" s="78"/>
      <c r="G94" s="78">
        <v>100</v>
      </c>
      <c r="H94" s="314"/>
      <c r="I94" s="52">
        <v>100</v>
      </c>
      <c r="J94" s="314"/>
      <c r="K94" s="315" t="s">
        <v>119</v>
      </c>
      <c r="L94" s="295">
        <f t="shared" si="27"/>
        <v>0</v>
      </c>
      <c r="M94" s="78">
        <f t="shared" si="28"/>
        <v>144</v>
      </c>
      <c r="N94" s="73"/>
      <c r="O94" s="78">
        <f t="shared" si="33"/>
        <v>144</v>
      </c>
      <c r="P94" s="78">
        <f t="shared" si="29"/>
        <v>0</v>
      </c>
      <c r="Q94" s="52">
        <f t="shared" si="30"/>
        <v>0</v>
      </c>
      <c r="R94" s="52">
        <f t="shared" si="31"/>
        <v>0</v>
      </c>
      <c r="S94" s="52">
        <f t="shared" si="32"/>
        <v>144</v>
      </c>
      <c r="T94" s="73"/>
    </row>
    <row r="95" spans="1:20" ht="27" customHeight="1">
      <c r="A95" s="397">
        <v>33</v>
      </c>
      <c r="B95" s="28" t="s">
        <v>419</v>
      </c>
      <c r="C95" s="126" t="s">
        <v>109</v>
      </c>
      <c r="D95" s="78">
        <f t="shared" si="26"/>
        <v>486</v>
      </c>
      <c r="E95" s="52">
        <v>486</v>
      </c>
      <c r="F95" s="78"/>
      <c r="G95" s="78">
        <v>400</v>
      </c>
      <c r="H95" s="314"/>
      <c r="I95" s="52">
        <v>400</v>
      </c>
      <c r="J95" s="314"/>
      <c r="K95" s="315" t="s">
        <v>119</v>
      </c>
      <c r="L95" s="295">
        <f t="shared" si="27"/>
        <v>0</v>
      </c>
      <c r="M95" s="78">
        <f t="shared" si="28"/>
        <v>486</v>
      </c>
      <c r="N95" s="73"/>
      <c r="O95" s="78">
        <f t="shared" si="33"/>
        <v>486</v>
      </c>
      <c r="P95" s="78">
        <f t="shared" si="29"/>
        <v>0</v>
      </c>
      <c r="Q95" s="52">
        <f t="shared" si="30"/>
        <v>0</v>
      </c>
      <c r="R95" s="52">
        <f t="shared" si="31"/>
        <v>0</v>
      </c>
      <c r="S95" s="52">
        <f t="shared" si="32"/>
        <v>486</v>
      </c>
      <c r="T95" s="73"/>
    </row>
    <row r="96" spans="1:20" ht="27" customHeight="1">
      <c r="A96" s="397">
        <v>34</v>
      </c>
      <c r="B96" s="28" t="s">
        <v>420</v>
      </c>
      <c r="C96" s="108" t="s">
        <v>118</v>
      </c>
      <c r="D96" s="78">
        <f t="shared" si="26"/>
        <v>360</v>
      </c>
      <c r="E96" s="52">
        <v>360</v>
      </c>
      <c r="F96" s="78"/>
      <c r="G96" s="78">
        <v>250</v>
      </c>
      <c r="H96" s="314"/>
      <c r="I96" s="52">
        <v>250</v>
      </c>
      <c r="J96" s="314"/>
      <c r="K96" s="315" t="s">
        <v>119</v>
      </c>
      <c r="L96" s="295">
        <f t="shared" si="27"/>
        <v>0</v>
      </c>
      <c r="M96" s="78">
        <f t="shared" si="28"/>
        <v>360</v>
      </c>
      <c r="N96" s="73"/>
      <c r="O96" s="78">
        <f t="shared" si="33"/>
        <v>360</v>
      </c>
      <c r="P96" s="78">
        <f t="shared" si="29"/>
        <v>0</v>
      </c>
      <c r="Q96" s="52">
        <f t="shared" si="30"/>
        <v>0</v>
      </c>
      <c r="R96" s="52">
        <f t="shared" si="31"/>
        <v>0</v>
      </c>
      <c r="S96" s="52">
        <f t="shared" si="32"/>
        <v>360</v>
      </c>
      <c r="T96" s="73"/>
    </row>
    <row r="97" spans="1:20" ht="27" customHeight="1">
      <c r="A97" s="397">
        <v>35</v>
      </c>
      <c r="B97" s="28" t="s">
        <v>421</v>
      </c>
      <c r="C97" s="108" t="s">
        <v>140</v>
      </c>
      <c r="D97" s="78">
        <f t="shared" si="26"/>
        <v>500</v>
      </c>
      <c r="E97" s="52">
        <v>500</v>
      </c>
      <c r="F97" s="78"/>
      <c r="G97" s="78">
        <v>300</v>
      </c>
      <c r="H97" s="314"/>
      <c r="I97" s="52">
        <v>300</v>
      </c>
      <c r="J97" s="314"/>
      <c r="K97" s="315" t="s">
        <v>119</v>
      </c>
      <c r="L97" s="295">
        <f t="shared" si="27"/>
        <v>0</v>
      </c>
      <c r="M97" s="78">
        <f t="shared" si="28"/>
        <v>500</v>
      </c>
      <c r="N97" s="73"/>
      <c r="O97" s="78">
        <f t="shared" si="33"/>
        <v>500</v>
      </c>
      <c r="P97" s="78">
        <f t="shared" si="29"/>
        <v>0</v>
      </c>
      <c r="Q97" s="52">
        <f t="shared" si="30"/>
        <v>0</v>
      </c>
      <c r="R97" s="52">
        <f t="shared" si="31"/>
        <v>0</v>
      </c>
      <c r="S97" s="52">
        <f t="shared" si="32"/>
        <v>500</v>
      </c>
      <c r="T97" s="73"/>
    </row>
    <row r="98" spans="1:20" ht="27" customHeight="1">
      <c r="A98" s="397">
        <v>36</v>
      </c>
      <c r="B98" s="28" t="s">
        <v>422</v>
      </c>
      <c r="C98" s="108" t="s">
        <v>140</v>
      </c>
      <c r="D98" s="78">
        <f t="shared" si="26"/>
        <v>575</v>
      </c>
      <c r="E98" s="52">
        <v>575</v>
      </c>
      <c r="F98" s="78"/>
      <c r="G98" s="78">
        <v>250</v>
      </c>
      <c r="H98" s="314"/>
      <c r="I98" s="52">
        <v>250</v>
      </c>
      <c r="J98" s="314"/>
      <c r="K98" s="315" t="s">
        <v>119</v>
      </c>
      <c r="L98" s="295">
        <f t="shared" si="27"/>
        <v>0</v>
      </c>
      <c r="M98" s="78">
        <f t="shared" si="28"/>
        <v>575</v>
      </c>
      <c r="N98" s="73"/>
      <c r="O98" s="78">
        <f t="shared" si="33"/>
        <v>575</v>
      </c>
      <c r="P98" s="78">
        <f t="shared" si="29"/>
        <v>0</v>
      </c>
      <c r="Q98" s="52">
        <f t="shared" si="30"/>
        <v>0</v>
      </c>
      <c r="R98" s="52">
        <f t="shared" si="31"/>
        <v>0</v>
      </c>
      <c r="S98" s="52">
        <f t="shared" si="32"/>
        <v>575</v>
      </c>
      <c r="T98" s="73"/>
    </row>
    <row r="99" spans="1:20" ht="27" customHeight="1">
      <c r="A99" s="397">
        <v>37</v>
      </c>
      <c r="B99" s="28" t="s">
        <v>423</v>
      </c>
      <c r="C99" s="108" t="s">
        <v>596</v>
      </c>
      <c r="D99" s="78">
        <f t="shared" si="26"/>
        <v>900</v>
      </c>
      <c r="E99" s="52">
        <v>900</v>
      </c>
      <c r="F99" s="78"/>
      <c r="G99" s="78">
        <v>484</v>
      </c>
      <c r="H99" s="314"/>
      <c r="I99" s="52">
        <v>484</v>
      </c>
      <c r="J99" s="314"/>
      <c r="K99" s="315" t="s">
        <v>119</v>
      </c>
      <c r="L99" s="295">
        <f t="shared" si="27"/>
        <v>0</v>
      </c>
      <c r="M99" s="78">
        <f t="shared" si="28"/>
        <v>900</v>
      </c>
      <c r="N99" s="73"/>
      <c r="O99" s="78">
        <f t="shared" si="33"/>
        <v>900</v>
      </c>
      <c r="P99" s="78">
        <f t="shared" si="29"/>
        <v>0</v>
      </c>
      <c r="Q99" s="52">
        <f t="shared" si="30"/>
        <v>0</v>
      </c>
      <c r="R99" s="52">
        <f t="shared" si="31"/>
        <v>0</v>
      </c>
      <c r="S99" s="52">
        <f t="shared" si="32"/>
        <v>900</v>
      </c>
      <c r="T99" s="73"/>
    </row>
    <row r="100" spans="1:20" ht="27" customHeight="1">
      <c r="A100" s="397">
        <v>38</v>
      </c>
      <c r="B100" s="28" t="s">
        <v>424</v>
      </c>
      <c r="C100" s="108" t="s">
        <v>596</v>
      </c>
      <c r="D100" s="78">
        <f t="shared" si="26"/>
        <v>900</v>
      </c>
      <c r="E100" s="52">
        <v>900</v>
      </c>
      <c r="F100" s="78"/>
      <c r="G100" s="78">
        <v>650</v>
      </c>
      <c r="H100" s="314"/>
      <c r="I100" s="52">
        <v>650</v>
      </c>
      <c r="J100" s="314"/>
      <c r="K100" s="315" t="s">
        <v>119</v>
      </c>
      <c r="L100" s="295">
        <f t="shared" si="27"/>
        <v>0</v>
      </c>
      <c r="M100" s="78">
        <f t="shared" si="28"/>
        <v>900</v>
      </c>
      <c r="N100" s="73"/>
      <c r="O100" s="78">
        <f t="shared" si="33"/>
        <v>900</v>
      </c>
      <c r="P100" s="78">
        <f t="shared" si="29"/>
        <v>0</v>
      </c>
      <c r="Q100" s="52">
        <f t="shared" si="30"/>
        <v>0</v>
      </c>
      <c r="R100" s="52">
        <f t="shared" si="31"/>
        <v>0</v>
      </c>
      <c r="S100" s="52">
        <f t="shared" si="32"/>
        <v>900</v>
      </c>
      <c r="T100" s="73"/>
    </row>
    <row r="101" spans="1:20" ht="27" customHeight="1">
      <c r="A101" s="398" t="s">
        <v>425</v>
      </c>
      <c r="B101" s="132" t="s">
        <v>344</v>
      </c>
      <c r="C101" s="71"/>
      <c r="D101" s="55">
        <f>+D102+D112+D116</f>
        <v>5660</v>
      </c>
      <c r="E101" s="55">
        <f>+E102+E112+E116</f>
        <v>5660</v>
      </c>
      <c r="F101" s="55">
        <f>+F102+F112+F116</f>
        <v>0</v>
      </c>
      <c r="G101" s="55">
        <f>+G102+G112+G116</f>
        <v>2718</v>
      </c>
      <c r="H101" s="314"/>
      <c r="I101" s="55">
        <f>+I102+I112+I116</f>
        <v>2718</v>
      </c>
      <c r="J101" s="314"/>
      <c r="K101" s="315"/>
      <c r="L101" s="55">
        <f>+L102+L112+L116</f>
        <v>0</v>
      </c>
      <c r="M101" s="55">
        <f>+M102+M112+M116</f>
        <v>5660</v>
      </c>
      <c r="N101" s="73"/>
      <c r="O101" s="55">
        <f t="shared" si="33"/>
        <v>5660</v>
      </c>
      <c r="P101" s="55">
        <f>+P102+P112+P116</f>
        <v>0</v>
      </c>
      <c r="Q101" s="55">
        <f>+Q102+Q112+Q116</f>
        <v>0</v>
      </c>
      <c r="R101" s="55">
        <f>+R102+R112+R116</f>
        <v>0</v>
      </c>
      <c r="S101" s="55">
        <f>+S102+S112+S116</f>
        <v>5660</v>
      </c>
      <c r="T101" s="73"/>
    </row>
    <row r="102" spans="1:20" ht="27" customHeight="1">
      <c r="A102" s="398" t="s">
        <v>427</v>
      </c>
      <c r="B102" s="132" t="s">
        <v>345</v>
      </c>
      <c r="C102" s="282"/>
      <c r="D102" s="55">
        <f>+SUM(D103:D111)</f>
        <v>4060</v>
      </c>
      <c r="E102" s="55">
        <f>+SUM(E103:E111)</f>
        <v>4060</v>
      </c>
      <c r="F102" s="55">
        <f>+SUM(F103:F111)</f>
        <v>0</v>
      </c>
      <c r="G102" s="55">
        <f>+SUM(G103:G111)</f>
        <v>1691</v>
      </c>
      <c r="H102" s="314"/>
      <c r="I102" s="55">
        <f>+SUM(I103:I111)</f>
        <v>1691</v>
      </c>
      <c r="J102" s="314"/>
      <c r="K102" s="315"/>
      <c r="L102" s="55">
        <f>+SUM(L103:L111)</f>
        <v>0</v>
      </c>
      <c r="M102" s="55">
        <f>+SUM(M103:M111)</f>
        <v>4060</v>
      </c>
      <c r="N102" s="73"/>
      <c r="O102" s="55">
        <f t="shared" si="33"/>
        <v>4060</v>
      </c>
      <c r="P102" s="55">
        <f>+SUM(P103:P111)</f>
        <v>0</v>
      </c>
      <c r="Q102" s="55">
        <f>+SUM(Q103:Q111)</f>
        <v>0</v>
      </c>
      <c r="R102" s="55">
        <f>+SUM(R103:R111)</f>
        <v>0</v>
      </c>
      <c r="S102" s="55">
        <f>+SUM(S103:S111)</f>
        <v>4060</v>
      </c>
      <c r="T102" s="73"/>
    </row>
    <row r="103" spans="1:20" ht="27" customHeight="1">
      <c r="A103" s="397">
        <v>1</v>
      </c>
      <c r="B103" s="28" t="s">
        <v>429</v>
      </c>
      <c r="C103" s="108" t="s">
        <v>133</v>
      </c>
      <c r="D103" s="78">
        <f aca="true" t="shared" si="34" ref="D103:D111">+E103+F103</f>
        <v>300</v>
      </c>
      <c r="E103" s="52">
        <v>300</v>
      </c>
      <c r="F103" s="78"/>
      <c r="G103" s="78">
        <v>0</v>
      </c>
      <c r="H103" s="314"/>
      <c r="I103" s="52">
        <v>0</v>
      </c>
      <c r="J103" s="314"/>
      <c r="K103" s="315" t="s">
        <v>119</v>
      </c>
      <c r="L103" s="295">
        <f aca="true" t="shared" si="35" ref="L103:L111">F103</f>
        <v>0</v>
      </c>
      <c r="M103" s="78">
        <f aca="true" t="shared" si="36" ref="M103:M111">D103</f>
        <v>300</v>
      </c>
      <c r="N103" s="73"/>
      <c r="O103" s="78">
        <f t="shared" si="33"/>
        <v>300</v>
      </c>
      <c r="P103" s="78">
        <f aca="true" t="shared" si="37" ref="P103:P111">+Q103+R103</f>
        <v>0</v>
      </c>
      <c r="Q103" s="52">
        <f aca="true" t="shared" si="38" ref="Q103:Q111">IF(F103&gt;0,F103,0)</f>
        <v>0</v>
      </c>
      <c r="R103" s="52">
        <f aca="true" t="shared" si="39" ref="R103:R111">IF(F103&lt;0,F103,0)</f>
        <v>0</v>
      </c>
      <c r="S103" s="52">
        <f aca="true" t="shared" si="40" ref="S103:S111">+O103+P103</f>
        <v>300</v>
      </c>
      <c r="T103" s="73"/>
    </row>
    <row r="104" spans="1:20" ht="27" customHeight="1">
      <c r="A104" s="397">
        <v>2</v>
      </c>
      <c r="B104" s="28" t="s">
        <v>431</v>
      </c>
      <c r="C104" s="108" t="s">
        <v>599</v>
      </c>
      <c r="D104" s="78">
        <f t="shared" si="34"/>
        <v>440</v>
      </c>
      <c r="E104" s="52">
        <v>440</v>
      </c>
      <c r="F104" s="78"/>
      <c r="G104" s="78">
        <v>203</v>
      </c>
      <c r="H104" s="314"/>
      <c r="I104" s="52">
        <v>203</v>
      </c>
      <c r="J104" s="314"/>
      <c r="K104" s="315" t="s">
        <v>119</v>
      </c>
      <c r="L104" s="295">
        <f t="shared" si="35"/>
        <v>0</v>
      </c>
      <c r="M104" s="78">
        <f t="shared" si="36"/>
        <v>440</v>
      </c>
      <c r="N104" s="73"/>
      <c r="O104" s="78">
        <f t="shared" si="33"/>
        <v>440</v>
      </c>
      <c r="P104" s="78">
        <f t="shared" si="37"/>
        <v>0</v>
      </c>
      <c r="Q104" s="52">
        <f t="shared" si="38"/>
        <v>0</v>
      </c>
      <c r="R104" s="52">
        <f t="shared" si="39"/>
        <v>0</v>
      </c>
      <c r="S104" s="52">
        <f t="shared" si="40"/>
        <v>440</v>
      </c>
      <c r="T104" s="73"/>
    </row>
    <row r="105" spans="1:20" ht="27" customHeight="1">
      <c r="A105" s="397">
        <v>3</v>
      </c>
      <c r="B105" s="28" t="s">
        <v>432</v>
      </c>
      <c r="C105" s="108" t="s">
        <v>128</v>
      </c>
      <c r="D105" s="78">
        <f t="shared" si="34"/>
        <v>420</v>
      </c>
      <c r="E105" s="52">
        <v>420</v>
      </c>
      <c r="F105" s="78"/>
      <c r="G105" s="78">
        <v>192</v>
      </c>
      <c r="H105" s="314"/>
      <c r="I105" s="52">
        <v>192</v>
      </c>
      <c r="J105" s="314"/>
      <c r="K105" s="315" t="s">
        <v>119</v>
      </c>
      <c r="L105" s="295">
        <f t="shared" si="35"/>
        <v>0</v>
      </c>
      <c r="M105" s="78">
        <f t="shared" si="36"/>
        <v>420</v>
      </c>
      <c r="N105" s="73"/>
      <c r="O105" s="78">
        <f t="shared" si="33"/>
        <v>420</v>
      </c>
      <c r="P105" s="78">
        <f t="shared" si="37"/>
        <v>0</v>
      </c>
      <c r="Q105" s="52">
        <f t="shared" si="38"/>
        <v>0</v>
      </c>
      <c r="R105" s="52">
        <f t="shared" si="39"/>
        <v>0</v>
      </c>
      <c r="S105" s="52">
        <f t="shared" si="40"/>
        <v>420</v>
      </c>
      <c r="T105" s="73"/>
    </row>
    <row r="106" spans="1:20" ht="27" customHeight="1">
      <c r="A106" s="397">
        <v>4</v>
      </c>
      <c r="B106" s="28" t="s">
        <v>433</v>
      </c>
      <c r="C106" s="281" t="s">
        <v>108</v>
      </c>
      <c r="D106" s="78">
        <f t="shared" si="34"/>
        <v>400</v>
      </c>
      <c r="E106" s="52">
        <v>400</v>
      </c>
      <c r="F106" s="78"/>
      <c r="G106" s="78">
        <v>198</v>
      </c>
      <c r="H106" s="314"/>
      <c r="I106" s="52">
        <v>198</v>
      </c>
      <c r="J106" s="314"/>
      <c r="K106" s="315" t="s">
        <v>119</v>
      </c>
      <c r="L106" s="295">
        <f t="shared" si="35"/>
        <v>0</v>
      </c>
      <c r="M106" s="78">
        <f t="shared" si="36"/>
        <v>400</v>
      </c>
      <c r="N106" s="73"/>
      <c r="O106" s="78">
        <f t="shared" si="33"/>
        <v>400</v>
      </c>
      <c r="P106" s="78">
        <f t="shared" si="37"/>
        <v>0</v>
      </c>
      <c r="Q106" s="52">
        <f t="shared" si="38"/>
        <v>0</v>
      </c>
      <c r="R106" s="52">
        <f t="shared" si="39"/>
        <v>0</v>
      </c>
      <c r="S106" s="52">
        <f t="shared" si="40"/>
        <v>400</v>
      </c>
      <c r="T106" s="73"/>
    </row>
    <row r="107" spans="1:20" ht="27" customHeight="1">
      <c r="A107" s="397">
        <v>5</v>
      </c>
      <c r="B107" s="28" t="s">
        <v>434</v>
      </c>
      <c r="C107" s="281" t="s">
        <v>107</v>
      </c>
      <c r="D107" s="78">
        <f t="shared" si="34"/>
        <v>400</v>
      </c>
      <c r="E107" s="52">
        <v>400</v>
      </c>
      <c r="F107" s="78"/>
      <c r="G107" s="78">
        <v>198</v>
      </c>
      <c r="H107" s="314"/>
      <c r="I107" s="52">
        <v>198</v>
      </c>
      <c r="J107" s="314"/>
      <c r="K107" s="315" t="s">
        <v>119</v>
      </c>
      <c r="L107" s="295">
        <f t="shared" si="35"/>
        <v>0</v>
      </c>
      <c r="M107" s="78">
        <f t="shared" si="36"/>
        <v>400</v>
      </c>
      <c r="N107" s="73"/>
      <c r="O107" s="78">
        <f t="shared" si="33"/>
        <v>400</v>
      </c>
      <c r="P107" s="78">
        <f t="shared" si="37"/>
        <v>0</v>
      </c>
      <c r="Q107" s="52">
        <f t="shared" si="38"/>
        <v>0</v>
      </c>
      <c r="R107" s="52">
        <f t="shared" si="39"/>
        <v>0</v>
      </c>
      <c r="S107" s="52">
        <f t="shared" si="40"/>
        <v>400</v>
      </c>
      <c r="T107" s="73"/>
    </row>
    <row r="108" spans="1:20" ht="27" customHeight="1">
      <c r="A108" s="397">
        <v>6</v>
      </c>
      <c r="B108" s="28" t="s">
        <v>435</v>
      </c>
      <c r="C108" s="108" t="s">
        <v>89</v>
      </c>
      <c r="D108" s="78">
        <f t="shared" si="34"/>
        <v>500</v>
      </c>
      <c r="E108" s="52">
        <v>500</v>
      </c>
      <c r="F108" s="78"/>
      <c r="G108" s="78">
        <v>100</v>
      </c>
      <c r="H108" s="314"/>
      <c r="I108" s="52">
        <v>100</v>
      </c>
      <c r="J108" s="314"/>
      <c r="K108" s="315" t="s">
        <v>119</v>
      </c>
      <c r="L108" s="295">
        <f t="shared" si="35"/>
        <v>0</v>
      </c>
      <c r="M108" s="78">
        <f t="shared" si="36"/>
        <v>500</v>
      </c>
      <c r="N108" s="73"/>
      <c r="O108" s="78">
        <f t="shared" si="33"/>
        <v>500</v>
      </c>
      <c r="P108" s="78">
        <f t="shared" si="37"/>
        <v>0</v>
      </c>
      <c r="Q108" s="52">
        <f t="shared" si="38"/>
        <v>0</v>
      </c>
      <c r="R108" s="52">
        <f t="shared" si="39"/>
        <v>0</v>
      </c>
      <c r="S108" s="52">
        <f t="shared" si="40"/>
        <v>500</v>
      </c>
      <c r="T108" s="73"/>
    </row>
    <row r="109" spans="1:20" ht="27" customHeight="1">
      <c r="A109" s="397">
        <v>7</v>
      </c>
      <c r="B109" s="28" t="s">
        <v>436</v>
      </c>
      <c r="C109" s="108" t="s">
        <v>89</v>
      </c>
      <c r="D109" s="78">
        <f t="shared" si="34"/>
        <v>500</v>
      </c>
      <c r="E109" s="52">
        <v>500</v>
      </c>
      <c r="F109" s="78"/>
      <c r="G109" s="78">
        <v>350</v>
      </c>
      <c r="H109" s="314"/>
      <c r="I109" s="52">
        <v>350</v>
      </c>
      <c r="J109" s="314"/>
      <c r="K109" s="315" t="s">
        <v>119</v>
      </c>
      <c r="L109" s="295">
        <f t="shared" si="35"/>
        <v>0</v>
      </c>
      <c r="M109" s="78">
        <f t="shared" si="36"/>
        <v>500</v>
      </c>
      <c r="N109" s="73"/>
      <c r="O109" s="78">
        <f t="shared" si="33"/>
        <v>500</v>
      </c>
      <c r="P109" s="78">
        <f t="shared" si="37"/>
        <v>0</v>
      </c>
      <c r="Q109" s="52">
        <f t="shared" si="38"/>
        <v>0</v>
      </c>
      <c r="R109" s="52">
        <f t="shared" si="39"/>
        <v>0</v>
      </c>
      <c r="S109" s="52">
        <f t="shared" si="40"/>
        <v>500</v>
      </c>
      <c r="T109" s="73"/>
    </row>
    <row r="110" spans="1:20" ht="27" customHeight="1">
      <c r="A110" s="397">
        <v>8</v>
      </c>
      <c r="B110" s="28" t="s">
        <v>437</v>
      </c>
      <c r="C110" s="108" t="s">
        <v>89</v>
      </c>
      <c r="D110" s="78">
        <f t="shared" si="34"/>
        <v>400</v>
      </c>
      <c r="E110" s="52">
        <v>400</v>
      </c>
      <c r="F110" s="78"/>
      <c r="G110" s="78">
        <v>200</v>
      </c>
      <c r="H110" s="314"/>
      <c r="I110" s="52">
        <v>200</v>
      </c>
      <c r="J110" s="314"/>
      <c r="K110" s="315" t="s">
        <v>119</v>
      </c>
      <c r="L110" s="295">
        <f t="shared" si="35"/>
        <v>0</v>
      </c>
      <c r="M110" s="78">
        <f t="shared" si="36"/>
        <v>400</v>
      </c>
      <c r="N110" s="73"/>
      <c r="O110" s="78">
        <f t="shared" si="33"/>
        <v>400</v>
      </c>
      <c r="P110" s="78">
        <f t="shared" si="37"/>
        <v>0</v>
      </c>
      <c r="Q110" s="52">
        <f t="shared" si="38"/>
        <v>0</v>
      </c>
      <c r="R110" s="52">
        <f t="shared" si="39"/>
        <v>0</v>
      </c>
      <c r="S110" s="52">
        <f t="shared" si="40"/>
        <v>400</v>
      </c>
      <c r="T110" s="73"/>
    </row>
    <row r="111" spans="1:20" ht="27" customHeight="1">
      <c r="A111" s="397">
        <v>9</v>
      </c>
      <c r="B111" s="28" t="s">
        <v>438</v>
      </c>
      <c r="C111" s="108" t="s">
        <v>89</v>
      </c>
      <c r="D111" s="78">
        <f t="shared" si="34"/>
        <v>700</v>
      </c>
      <c r="E111" s="52">
        <v>700</v>
      </c>
      <c r="F111" s="78"/>
      <c r="G111" s="78">
        <v>250</v>
      </c>
      <c r="H111" s="314"/>
      <c r="I111" s="52">
        <v>250</v>
      </c>
      <c r="J111" s="314"/>
      <c r="K111" s="315" t="s">
        <v>119</v>
      </c>
      <c r="L111" s="295">
        <f t="shared" si="35"/>
        <v>0</v>
      </c>
      <c r="M111" s="78">
        <f t="shared" si="36"/>
        <v>700</v>
      </c>
      <c r="N111" s="73"/>
      <c r="O111" s="78">
        <f t="shared" si="33"/>
        <v>700</v>
      </c>
      <c r="P111" s="78">
        <f t="shared" si="37"/>
        <v>0</v>
      </c>
      <c r="Q111" s="52">
        <f t="shared" si="38"/>
        <v>0</v>
      </c>
      <c r="R111" s="52">
        <f t="shared" si="39"/>
        <v>0</v>
      </c>
      <c r="S111" s="52">
        <f t="shared" si="40"/>
        <v>700</v>
      </c>
      <c r="T111" s="73"/>
    </row>
    <row r="112" spans="1:20" ht="27" customHeight="1">
      <c r="A112" s="398" t="s">
        <v>439</v>
      </c>
      <c r="B112" s="132" t="s">
        <v>346</v>
      </c>
      <c r="C112" s="283"/>
      <c r="D112" s="55">
        <f>+SUM(D113:D115)</f>
        <v>1300</v>
      </c>
      <c r="E112" s="55">
        <f>+SUM(E113:E115)</f>
        <v>1300</v>
      </c>
      <c r="F112" s="55">
        <f>+SUM(F113:F115)</f>
        <v>0</v>
      </c>
      <c r="G112" s="55">
        <f>+SUM(G113:G115)</f>
        <v>850</v>
      </c>
      <c r="H112" s="314"/>
      <c r="I112" s="55">
        <f>+SUM(I113:I115)</f>
        <v>850</v>
      </c>
      <c r="J112" s="314"/>
      <c r="K112" s="315"/>
      <c r="L112" s="55">
        <f>+SUM(L113:L115)</f>
        <v>0</v>
      </c>
      <c r="M112" s="55">
        <f>+SUM(M113:M115)</f>
        <v>1300</v>
      </c>
      <c r="N112" s="73"/>
      <c r="O112" s="55">
        <f t="shared" si="33"/>
        <v>1300</v>
      </c>
      <c r="P112" s="55">
        <f>+SUM(P113:P115)</f>
        <v>0</v>
      </c>
      <c r="Q112" s="55">
        <f>+SUM(Q113:Q115)</f>
        <v>0</v>
      </c>
      <c r="R112" s="55">
        <f>+SUM(R113:R115)</f>
        <v>0</v>
      </c>
      <c r="S112" s="55">
        <f>+SUM(S113:S115)</f>
        <v>1300</v>
      </c>
      <c r="T112" s="73"/>
    </row>
    <row r="113" spans="1:20" ht="27" customHeight="1">
      <c r="A113" s="287">
        <v>1</v>
      </c>
      <c r="B113" s="28" t="s">
        <v>441</v>
      </c>
      <c r="C113" s="126" t="s">
        <v>139</v>
      </c>
      <c r="D113" s="78">
        <f>+E113+F113</f>
        <v>150</v>
      </c>
      <c r="E113" s="52">
        <v>150</v>
      </c>
      <c r="F113" s="78"/>
      <c r="G113" s="78">
        <v>150</v>
      </c>
      <c r="H113" s="314"/>
      <c r="I113" s="52">
        <v>150</v>
      </c>
      <c r="J113" s="314"/>
      <c r="K113" s="341" t="s">
        <v>120</v>
      </c>
      <c r="L113" s="295">
        <f>F113</f>
        <v>0</v>
      </c>
      <c r="M113" s="78">
        <f>D113</f>
        <v>150</v>
      </c>
      <c r="N113" s="73"/>
      <c r="O113" s="78">
        <f t="shared" si="33"/>
        <v>150</v>
      </c>
      <c r="P113" s="78">
        <f>+Q113+R113</f>
        <v>0</v>
      </c>
      <c r="Q113" s="52">
        <f>IF(F113&gt;0,F113,0)</f>
        <v>0</v>
      </c>
      <c r="R113" s="52">
        <f>IF(F113&lt;0,F113,0)</f>
        <v>0</v>
      </c>
      <c r="S113" s="52">
        <f>+O113+P113</f>
        <v>150</v>
      </c>
      <c r="T113" s="73"/>
    </row>
    <row r="114" spans="1:20" ht="27" customHeight="1">
      <c r="A114" s="287">
        <v>2</v>
      </c>
      <c r="B114" s="28" t="s">
        <v>442</v>
      </c>
      <c r="C114" s="126" t="s">
        <v>145</v>
      </c>
      <c r="D114" s="78">
        <f>+E114+F114</f>
        <v>700</v>
      </c>
      <c r="E114" s="52">
        <v>700</v>
      </c>
      <c r="F114" s="78"/>
      <c r="G114" s="78">
        <v>700</v>
      </c>
      <c r="H114" s="314"/>
      <c r="I114" s="52">
        <v>700</v>
      </c>
      <c r="J114" s="314"/>
      <c r="K114" s="341" t="s">
        <v>120</v>
      </c>
      <c r="L114" s="295">
        <f>F114</f>
        <v>0</v>
      </c>
      <c r="M114" s="78">
        <f>D114</f>
        <v>700</v>
      </c>
      <c r="N114" s="73"/>
      <c r="O114" s="78">
        <f t="shared" si="33"/>
        <v>700</v>
      </c>
      <c r="P114" s="78">
        <f>+Q114+R114</f>
        <v>0</v>
      </c>
      <c r="Q114" s="52">
        <f>IF(F114&gt;0,F114,0)</f>
        <v>0</v>
      </c>
      <c r="R114" s="52">
        <f>IF(F114&lt;0,F114,0)</f>
        <v>0</v>
      </c>
      <c r="S114" s="52">
        <f>+O114+P114</f>
        <v>700</v>
      </c>
      <c r="T114" s="73"/>
    </row>
    <row r="115" spans="1:20" ht="27" customHeight="1">
      <c r="A115" s="287">
        <v>3</v>
      </c>
      <c r="B115" s="28" t="s">
        <v>443</v>
      </c>
      <c r="C115" s="113" t="s">
        <v>485</v>
      </c>
      <c r="D115" s="78">
        <f>+E115+F115</f>
        <v>450</v>
      </c>
      <c r="E115" s="52">
        <v>450</v>
      </c>
      <c r="F115" s="78"/>
      <c r="G115" s="78"/>
      <c r="H115" s="314"/>
      <c r="I115" s="52"/>
      <c r="J115" s="314"/>
      <c r="K115" s="341"/>
      <c r="L115" s="295">
        <f>F115</f>
        <v>0</v>
      </c>
      <c r="M115" s="78">
        <f>D115</f>
        <v>450</v>
      </c>
      <c r="N115" s="73"/>
      <c r="O115" s="78">
        <f t="shared" si="33"/>
        <v>450</v>
      </c>
      <c r="P115" s="78">
        <f>+Q115+R115</f>
        <v>0</v>
      </c>
      <c r="Q115" s="52">
        <f>IF(F115&gt;0,F115,0)</f>
        <v>0</v>
      </c>
      <c r="R115" s="52">
        <f>IF(F115&lt;0,F115,0)</f>
        <v>0</v>
      </c>
      <c r="S115" s="52">
        <f>+O115+P115</f>
        <v>450</v>
      </c>
      <c r="T115" s="73"/>
    </row>
    <row r="116" spans="1:20" ht="27" customHeight="1">
      <c r="A116" s="398" t="s">
        <v>444</v>
      </c>
      <c r="B116" s="197" t="s">
        <v>347</v>
      </c>
      <c r="C116" s="284"/>
      <c r="D116" s="55">
        <f>+D117+D118</f>
        <v>300</v>
      </c>
      <c r="E116" s="55">
        <f>+E117+E118</f>
        <v>300</v>
      </c>
      <c r="F116" s="55">
        <f>+F117+F118</f>
        <v>0</v>
      </c>
      <c r="G116" s="55">
        <f>+G117+G118</f>
        <v>177</v>
      </c>
      <c r="H116" s="314"/>
      <c r="I116" s="55">
        <f>+I117+I118</f>
        <v>177</v>
      </c>
      <c r="J116" s="314"/>
      <c r="K116" s="341"/>
      <c r="L116" s="55">
        <f>+L117+L118</f>
        <v>0</v>
      </c>
      <c r="M116" s="55">
        <f>+M117+M118</f>
        <v>300</v>
      </c>
      <c r="N116" s="73"/>
      <c r="O116" s="55">
        <f t="shared" si="33"/>
        <v>300</v>
      </c>
      <c r="P116" s="55">
        <f>+P117+P118</f>
        <v>0</v>
      </c>
      <c r="Q116" s="55">
        <f>+Q117+Q118</f>
        <v>0</v>
      </c>
      <c r="R116" s="55">
        <f>+R117+R118</f>
        <v>0</v>
      </c>
      <c r="S116" s="55">
        <f>+S117+S118</f>
        <v>300</v>
      </c>
      <c r="T116" s="73"/>
    </row>
    <row r="117" spans="1:20" ht="27" customHeight="1">
      <c r="A117" s="397">
        <v>1</v>
      </c>
      <c r="B117" s="128" t="s">
        <v>446</v>
      </c>
      <c r="C117" s="108" t="s">
        <v>118</v>
      </c>
      <c r="D117" s="78">
        <f>+E117+F117</f>
        <v>150</v>
      </c>
      <c r="E117" s="52">
        <v>150</v>
      </c>
      <c r="F117" s="78"/>
      <c r="G117" s="78">
        <v>147</v>
      </c>
      <c r="H117" s="314"/>
      <c r="I117" s="52">
        <v>147</v>
      </c>
      <c r="J117" s="314"/>
      <c r="K117" s="341" t="s">
        <v>120</v>
      </c>
      <c r="L117" s="295">
        <f>F117</f>
        <v>0</v>
      </c>
      <c r="M117" s="78">
        <f>D117</f>
        <v>150</v>
      </c>
      <c r="N117" s="73"/>
      <c r="O117" s="78">
        <f t="shared" si="33"/>
        <v>150</v>
      </c>
      <c r="P117" s="78">
        <f>+Q117+R117</f>
        <v>0</v>
      </c>
      <c r="Q117" s="52">
        <f>IF(F117&gt;0,F117,0)</f>
        <v>0</v>
      </c>
      <c r="R117" s="52">
        <f>IF(F117&lt;0,F117,0)</f>
        <v>0</v>
      </c>
      <c r="S117" s="52">
        <f>+O117+P117</f>
        <v>150</v>
      </c>
      <c r="T117" s="73"/>
    </row>
    <row r="118" spans="1:20" ht="27" customHeight="1">
      <c r="A118" s="399">
        <v>2</v>
      </c>
      <c r="B118" s="400" t="s">
        <v>447</v>
      </c>
      <c r="C118" s="401" t="s">
        <v>124</v>
      </c>
      <c r="D118" s="402">
        <f>+E118+F118</f>
        <v>150</v>
      </c>
      <c r="E118" s="81">
        <v>150</v>
      </c>
      <c r="F118" s="402"/>
      <c r="G118" s="402">
        <v>30</v>
      </c>
      <c r="H118" s="403"/>
      <c r="I118" s="81">
        <v>30</v>
      </c>
      <c r="J118" s="403"/>
      <c r="K118" s="404" t="s">
        <v>119</v>
      </c>
      <c r="L118" s="405">
        <f>F118</f>
        <v>0</v>
      </c>
      <c r="M118" s="402">
        <f>D118</f>
        <v>150</v>
      </c>
      <c r="N118" s="406"/>
      <c r="O118" s="402">
        <f t="shared" si="33"/>
        <v>150</v>
      </c>
      <c r="P118" s="402">
        <f>+Q118+R118</f>
        <v>0</v>
      </c>
      <c r="Q118" s="81">
        <f>IF(F118&gt;0,F118,0)</f>
        <v>0</v>
      </c>
      <c r="R118" s="81">
        <f>IF(F118&lt;0,F118,0)</f>
        <v>0</v>
      </c>
      <c r="S118" s="81">
        <f>+O118+P118</f>
        <v>150</v>
      </c>
      <c r="T118" s="406"/>
    </row>
    <row r="119" spans="1:14" s="8" customFormat="1" ht="27" customHeight="1">
      <c r="A119" s="11"/>
      <c r="B119" s="16"/>
      <c r="C119" s="11"/>
      <c r="D119" s="297"/>
      <c r="E119" s="297"/>
      <c r="F119" s="297"/>
      <c r="G119" s="297"/>
      <c r="H119" s="148"/>
      <c r="I119" s="303"/>
      <c r="J119" s="148"/>
      <c r="K119" s="34"/>
      <c r="L119" s="310"/>
      <c r="M119" s="297"/>
      <c r="N119" s="23"/>
    </row>
    <row r="120" spans="1:14" s="8" customFormat="1" ht="27" customHeight="1">
      <c r="A120" s="11"/>
      <c r="B120" s="16"/>
      <c r="C120" s="11"/>
      <c r="D120" s="297"/>
      <c r="E120" s="297"/>
      <c r="F120" s="297"/>
      <c r="G120" s="297"/>
      <c r="H120" s="148"/>
      <c r="I120" s="303"/>
      <c r="J120" s="148"/>
      <c r="K120" s="34"/>
      <c r="L120" s="310"/>
      <c r="M120" s="297"/>
      <c r="N120" s="23"/>
    </row>
    <row r="121" spans="1:14" s="8" customFormat="1" ht="27" customHeight="1">
      <c r="A121" s="11"/>
      <c r="B121" s="16"/>
      <c r="C121" s="11"/>
      <c r="D121" s="297"/>
      <c r="E121" s="297"/>
      <c r="F121" s="297"/>
      <c r="G121" s="297"/>
      <c r="H121" s="148"/>
      <c r="I121" s="303"/>
      <c r="J121" s="148"/>
      <c r="K121" s="34"/>
      <c r="L121" s="310"/>
      <c r="M121" s="297"/>
      <c r="N121" s="23"/>
    </row>
    <row r="122" spans="1:14" s="8" customFormat="1" ht="27" customHeight="1">
      <c r="A122" s="11"/>
      <c r="B122" s="16"/>
      <c r="C122" s="11"/>
      <c r="D122" s="297"/>
      <c r="E122" s="297"/>
      <c r="F122" s="297"/>
      <c r="G122" s="297"/>
      <c r="H122" s="148"/>
      <c r="I122" s="303"/>
      <c r="J122" s="148"/>
      <c r="K122" s="34"/>
      <c r="L122" s="310"/>
      <c r="M122" s="297"/>
      <c r="N122" s="23"/>
    </row>
    <row r="123" spans="1:14" s="8" customFormat="1" ht="27" customHeight="1">
      <c r="A123" s="11"/>
      <c r="B123" s="16"/>
      <c r="C123" s="11"/>
      <c r="D123" s="297"/>
      <c r="E123" s="297"/>
      <c r="F123" s="297"/>
      <c r="G123" s="297"/>
      <c r="H123" s="148"/>
      <c r="I123" s="303"/>
      <c r="J123" s="148"/>
      <c r="K123" s="34"/>
      <c r="L123" s="310"/>
      <c r="M123" s="297"/>
      <c r="N123" s="23"/>
    </row>
    <row r="124" spans="1:14" s="8" customFormat="1" ht="27" customHeight="1">
      <c r="A124" s="11"/>
      <c r="B124" s="16"/>
      <c r="C124" s="11"/>
      <c r="D124" s="297"/>
      <c r="E124" s="297"/>
      <c r="F124" s="297"/>
      <c r="G124" s="297"/>
      <c r="H124" s="148"/>
      <c r="I124" s="303"/>
      <c r="J124" s="148"/>
      <c r="K124" s="34"/>
      <c r="L124" s="310"/>
      <c r="M124" s="297"/>
      <c r="N124" s="23"/>
    </row>
    <row r="125" spans="1:14" s="8" customFormat="1" ht="27" customHeight="1">
      <c r="A125" s="11"/>
      <c r="B125" s="16"/>
      <c r="C125" s="11"/>
      <c r="D125" s="297"/>
      <c r="E125" s="297"/>
      <c r="F125" s="297"/>
      <c r="G125" s="297"/>
      <c r="H125" s="148"/>
      <c r="I125" s="303"/>
      <c r="J125" s="148"/>
      <c r="K125" s="34"/>
      <c r="L125" s="310"/>
      <c r="M125" s="297"/>
      <c r="N125" s="23"/>
    </row>
    <row r="126" spans="1:14" s="8" customFormat="1" ht="27" customHeight="1">
      <c r="A126" s="11"/>
      <c r="B126" s="16"/>
      <c r="C126" s="11"/>
      <c r="D126" s="297"/>
      <c r="E126" s="297"/>
      <c r="F126" s="297"/>
      <c r="G126" s="297"/>
      <c r="H126" s="148"/>
      <c r="I126" s="303"/>
      <c r="J126" s="148"/>
      <c r="K126" s="34"/>
      <c r="L126" s="310"/>
      <c r="M126" s="297"/>
      <c r="N126" s="23"/>
    </row>
    <row r="127" spans="1:14" s="8" customFormat="1" ht="27" customHeight="1">
      <c r="A127" s="11"/>
      <c r="B127" s="16"/>
      <c r="C127" s="11"/>
      <c r="D127" s="297"/>
      <c r="E127" s="297"/>
      <c r="F127" s="297"/>
      <c r="G127" s="297"/>
      <c r="H127" s="148"/>
      <c r="I127" s="303"/>
      <c r="J127" s="148"/>
      <c r="K127" s="34"/>
      <c r="L127" s="310"/>
      <c r="M127" s="297"/>
      <c r="N127" s="23"/>
    </row>
    <row r="128" spans="1:14" s="8" customFormat="1" ht="27" customHeight="1">
      <c r="A128" s="11"/>
      <c r="B128" s="16"/>
      <c r="C128" s="11"/>
      <c r="D128" s="297"/>
      <c r="E128" s="297"/>
      <c r="F128" s="297"/>
      <c r="G128" s="297"/>
      <c r="H128" s="148"/>
      <c r="I128" s="303"/>
      <c r="J128" s="148"/>
      <c r="K128" s="34"/>
      <c r="L128" s="310"/>
      <c r="M128" s="297"/>
      <c r="N128" s="23"/>
    </row>
    <row r="129" spans="1:14" s="8" customFormat="1" ht="27" customHeight="1">
      <c r="A129" s="11"/>
      <c r="B129" s="16"/>
      <c r="C129" s="11"/>
      <c r="D129" s="297"/>
      <c r="E129" s="297"/>
      <c r="F129" s="297"/>
      <c r="G129" s="297"/>
      <c r="H129" s="148"/>
      <c r="I129" s="303"/>
      <c r="J129" s="148"/>
      <c r="K129" s="34"/>
      <c r="L129" s="310"/>
      <c r="M129" s="297"/>
      <c r="N129" s="23"/>
    </row>
    <row r="130" spans="1:14" s="8" customFormat="1" ht="27" customHeight="1">
      <c r="A130" s="11"/>
      <c r="B130" s="16"/>
      <c r="C130" s="11"/>
      <c r="D130" s="297"/>
      <c r="E130" s="297"/>
      <c r="F130" s="297"/>
      <c r="G130" s="297"/>
      <c r="H130" s="148"/>
      <c r="I130" s="303"/>
      <c r="J130" s="148"/>
      <c r="K130" s="34"/>
      <c r="L130" s="310"/>
      <c r="M130" s="297"/>
      <c r="N130" s="23"/>
    </row>
    <row r="131" spans="1:14" s="8" customFormat="1" ht="27" customHeight="1">
      <c r="A131" s="11"/>
      <c r="B131" s="16"/>
      <c r="C131" s="11"/>
      <c r="D131" s="297"/>
      <c r="E131" s="297"/>
      <c r="F131" s="297"/>
      <c r="G131" s="297"/>
      <c r="H131" s="148"/>
      <c r="I131" s="303"/>
      <c r="J131" s="148"/>
      <c r="K131" s="34"/>
      <c r="L131" s="310"/>
      <c r="M131" s="297"/>
      <c r="N131" s="23"/>
    </row>
    <row r="132" spans="1:14" s="8" customFormat="1" ht="27" customHeight="1">
      <c r="A132" s="11"/>
      <c r="B132" s="16"/>
      <c r="C132" s="11"/>
      <c r="D132" s="297"/>
      <c r="E132" s="297"/>
      <c r="F132" s="297"/>
      <c r="G132" s="297"/>
      <c r="H132" s="148"/>
      <c r="I132" s="303"/>
      <c r="J132" s="148"/>
      <c r="K132" s="34"/>
      <c r="L132" s="310"/>
      <c r="M132" s="297"/>
      <c r="N132" s="23"/>
    </row>
    <row r="133" spans="1:14" s="8" customFormat="1" ht="27" customHeight="1">
      <c r="A133" s="11"/>
      <c r="B133" s="16"/>
      <c r="C133" s="11"/>
      <c r="D133" s="297"/>
      <c r="E133" s="297"/>
      <c r="F133" s="297"/>
      <c r="G133" s="297"/>
      <c r="H133" s="148"/>
      <c r="I133" s="303"/>
      <c r="J133" s="148"/>
      <c r="K133" s="34"/>
      <c r="L133" s="310"/>
      <c r="M133" s="297"/>
      <c r="N133" s="23"/>
    </row>
    <row r="134" spans="1:14" s="8" customFormat="1" ht="27" customHeight="1">
      <c r="A134" s="11"/>
      <c r="B134" s="16"/>
      <c r="C134" s="11"/>
      <c r="D134" s="297"/>
      <c r="E134" s="297"/>
      <c r="F134" s="297"/>
      <c r="G134" s="297"/>
      <c r="H134" s="148"/>
      <c r="I134" s="303"/>
      <c r="J134" s="148"/>
      <c r="K134" s="34"/>
      <c r="L134" s="310"/>
      <c r="M134" s="297"/>
      <c r="N134" s="23"/>
    </row>
    <row r="135" spans="1:14" s="8" customFormat="1" ht="27" customHeight="1">
      <c r="A135" s="11"/>
      <c r="B135" s="16"/>
      <c r="C135" s="11"/>
      <c r="D135" s="297"/>
      <c r="E135" s="297"/>
      <c r="F135" s="297"/>
      <c r="G135" s="297"/>
      <c r="H135" s="148"/>
      <c r="I135" s="303"/>
      <c r="J135" s="148"/>
      <c r="K135" s="34"/>
      <c r="L135" s="310"/>
      <c r="M135" s="297"/>
      <c r="N135" s="23"/>
    </row>
    <row r="136" spans="1:14" s="8" customFormat="1" ht="27" customHeight="1">
      <c r="A136" s="11"/>
      <c r="B136" s="16"/>
      <c r="C136" s="11"/>
      <c r="D136" s="297"/>
      <c r="E136" s="297"/>
      <c r="F136" s="297"/>
      <c r="G136" s="297"/>
      <c r="H136" s="148"/>
      <c r="I136" s="303"/>
      <c r="J136" s="148"/>
      <c r="K136" s="34"/>
      <c r="L136" s="310"/>
      <c r="M136" s="297"/>
      <c r="N136" s="23"/>
    </row>
    <row r="137" spans="1:14" s="8" customFormat="1" ht="27" customHeight="1">
      <c r="A137" s="11"/>
      <c r="B137" s="16"/>
      <c r="C137" s="11"/>
      <c r="D137" s="297"/>
      <c r="E137" s="297"/>
      <c r="F137" s="297"/>
      <c r="G137" s="297"/>
      <c r="H137" s="148"/>
      <c r="I137" s="303"/>
      <c r="J137" s="148"/>
      <c r="K137" s="34"/>
      <c r="L137" s="310"/>
      <c r="M137" s="297"/>
      <c r="N137" s="23"/>
    </row>
    <row r="138" spans="1:14" s="8" customFormat="1" ht="27" customHeight="1">
      <c r="A138" s="11"/>
      <c r="B138" s="16"/>
      <c r="C138" s="11"/>
      <c r="D138" s="297"/>
      <c r="E138" s="297"/>
      <c r="F138" s="297"/>
      <c r="G138" s="297"/>
      <c r="H138" s="148"/>
      <c r="I138" s="303"/>
      <c r="J138" s="148"/>
      <c r="K138" s="34"/>
      <c r="L138" s="310"/>
      <c r="M138" s="297"/>
      <c r="N138" s="23"/>
    </row>
    <row r="139" spans="1:14" s="8" customFormat="1" ht="27" customHeight="1">
      <c r="A139" s="11"/>
      <c r="B139" s="16"/>
      <c r="C139" s="11"/>
      <c r="D139" s="297"/>
      <c r="E139" s="297"/>
      <c r="F139" s="297"/>
      <c r="G139" s="297"/>
      <c r="H139" s="148"/>
      <c r="I139" s="303"/>
      <c r="J139" s="148"/>
      <c r="K139" s="34"/>
      <c r="L139" s="310"/>
      <c r="M139" s="297"/>
      <c r="N139" s="23"/>
    </row>
    <row r="140" spans="1:14" s="8" customFormat="1" ht="27" customHeight="1">
      <c r="A140" s="11"/>
      <c r="B140" s="16"/>
      <c r="C140" s="11"/>
      <c r="D140" s="297"/>
      <c r="E140" s="297"/>
      <c r="F140" s="297"/>
      <c r="G140" s="297"/>
      <c r="H140" s="148"/>
      <c r="I140" s="303"/>
      <c r="J140" s="148"/>
      <c r="K140" s="34"/>
      <c r="L140" s="310"/>
      <c r="M140" s="297"/>
      <c r="N140" s="23"/>
    </row>
    <row r="141" spans="1:14" s="8" customFormat="1" ht="27" customHeight="1">
      <c r="A141" s="11"/>
      <c r="B141" s="16"/>
      <c r="C141" s="11"/>
      <c r="D141" s="297"/>
      <c r="E141" s="297"/>
      <c r="F141" s="297"/>
      <c r="G141" s="297"/>
      <c r="H141" s="148"/>
      <c r="I141" s="303"/>
      <c r="J141" s="148"/>
      <c r="K141" s="34"/>
      <c r="L141" s="310"/>
      <c r="M141" s="297"/>
      <c r="N141" s="23"/>
    </row>
    <row r="142" spans="1:14" s="8" customFormat="1" ht="27" customHeight="1">
      <c r="A142" s="11"/>
      <c r="B142" s="16"/>
      <c r="C142" s="11"/>
      <c r="D142" s="297"/>
      <c r="E142" s="297"/>
      <c r="F142" s="297"/>
      <c r="G142" s="297"/>
      <c r="H142" s="148"/>
      <c r="I142" s="303"/>
      <c r="J142" s="148"/>
      <c r="K142" s="34"/>
      <c r="L142" s="310"/>
      <c r="M142" s="297"/>
      <c r="N142" s="23"/>
    </row>
    <row r="143" spans="1:14" s="8" customFormat="1" ht="27" customHeight="1">
      <c r="A143" s="11"/>
      <c r="B143" s="16"/>
      <c r="C143" s="11"/>
      <c r="D143" s="297"/>
      <c r="E143" s="297"/>
      <c r="F143" s="297"/>
      <c r="G143" s="297"/>
      <c r="H143" s="148"/>
      <c r="I143" s="303"/>
      <c r="J143" s="148"/>
      <c r="K143" s="34"/>
      <c r="L143" s="310"/>
      <c r="M143" s="297"/>
      <c r="N143" s="23"/>
    </row>
    <row r="144" spans="1:14" s="8" customFormat="1" ht="27" customHeight="1">
      <c r="A144" s="11"/>
      <c r="B144" s="16"/>
      <c r="C144" s="11"/>
      <c r="D144" s="297"/>
      <c r="E144" s="297"/>
      <c r="F144" s="297"/>
      <c r="G144" s="297"/>
      <c r="H144" s="148"/>
      <c r="I144" s="303"/>
      <c r="J144" s="148"/>
      <c r="K144" s="34"/>
      <c r="L144" s="310"/>
      <c r="M144" s="297"/>
      <c r="N144" s="23"/>
    </row>
    <row r="145" spans="1:14" s="8" customFormat="1" ht="27" customHeight="1">
      <c r="A145" s="11"/>
      <c r="B145" s="16"/>
      <c r="C145" s="11"/>
      <c r="D145" s="297"/>
      <c r="E145" s="297"/>
      <c r="F145" s="297"/>
      <c r="G145" s="297"/>
      <c r="H145" s="148"/>
      <c r="I145" s="303"/>
      <c r="J145" s="148"/>
      <c r="K145" s="34"/>
      <c r="L145" s="310"/>
      <c r="M145" s="297"/>
      <c r="N145" s="23"/>
    </row>
    <row r="146" spans="1:14" s="8" customFormat="1" ht="27" customHeight="1">
      <c r="A146" s="11"/>
      <c r="B146" s="16"/>
      <c r="C146" s="11"/>
      <c r="D146" s="297"/>
      <c r="E146" s="297"/>
      <c r="F146" s="297"/>
      <c r="G146" s="297"/>
      <c r="H146" s="148"/>
      <c r="I146" s="303"/>
      <c r="J146" s="148"/>
      <c r="K146" s="34"/>
      <c r="L146" s="310"/>
      <c r="M146" s="297"/>
      <c r="N146" s="23"/>
    </row>
    <row r="147" spans="1:14" s="8" customFormat="1" ht="27" customHeight="1">
      <c r="A147" s="11"/>
      <c r="B147" s="16"/>
      <c r="C147" s="11"/>
      <c r="D147" s="297"/>
      <c r="E147" s="297"/>
      <c r="F147" s="297"/>
      <c r="G147" s="297"/>
      <c r="H147" s="148"/>
      <c r="I147" s="303"/>
      <c r="J147" s="148"/>
      <c r="K147" s="34"/>
      <c r="L147" s="310"/>
      <c r="M147" s="297"/>
      <c r="N147" s="23"/>
    </row>
    <row r="148" spans="1:14" s="8" customFormat="1" ht="27" customHeight="1">
      <c r="A148" s="11"/>
      <c r="B148" s="16"/>
      <c r="C148" s="11"/>
      <c r="D148" s="297"/>
      <c r="E148" s="297"/>
      <c r="F148" s="297"/>
      <c r="G148" s="297"/>
      <c r="H148" s="148"/>
      <c r="I148" s="303"/>
      <c r="J148" s="148"/>
      <c r="K148" s="34"/>
      <c r="L148" s="310"/>
      <c r="M148" s="297"/>
      <c r="N148" s="23"/>
    </row>
    <row r="149" spans="1:14" s="8" customFormat="1" ht="27" customHeight="1">
      <c r="A149" s="11"/>
      <c r="B149" s="16"/>
      <c r="C149" s="11"/>
      <c r="D149" s="297"/>
      <c r="E149" s="297"/>
      <c r="F149" s="297"/>
      <c r="G149" s="297"/>
      <c r="H149" s="148"/>
      <c r="I149" s="303"/>
      <c r="J149" s="148"/>
      <c r="K149" s="34"/>
      <c r="L149" s="310"/>
      <c r="M149" s="297"/>
      <c r="N149" s="23"/>
    </row>
    <row r="150" spans="1:14" s="8" customFormat="1" ht="27" customHeight="1">
      <c r="A150" s="11"/>
      <c r="B150" s="16"/>
      <c r="C150" s="11"/>
      <c r="D150" s="297"/>
      <c r="E150" s="297"/>
      <c r="F150" s="297"/>
      <c r="G150" s="297"/>
      <c r="H150" s="148"/>
      <c r="I150" s="303"/>
      <c r="J150" s="148"/>
      <c r="K150" s="34"/>
      <c r="L150" s="310"/>
      <c r="M150" s="297"/>
      <c r="N150" s="23"/>
    </row>
    <row r="151" spans="1:14" s="8" customFormat="1" ht="27" customHeight="1">
      <c r="A151" s="11"/>
      <c r="B151" s="16"/>
      <c r="C151" s="11"/>
      <c r="D151" s="297"/>
      <c r="E151" s="297"/>
      <c r="F151" s="297"/>
      <c r="G151" s="297"/>
      <c r="H151" s="148"/>
      <c r="I151" s="303"/>
      <c r="J151" s="148"/>
      <c r="K151" s="34"/>
      <c r="L151" s="310"/>
      <c r="M151" s="297"/>
      <c r="N151" s="23"/>
    </row>
    <row r="152" spans="1:14" s="8" customFormat="1" ht="27" customHeight="1">
      <c r="A152" s="11"/>
      <c r="B152" s="16"/>
      <c r="C152" s="11"/>
      <c r="D152" s="297"/>
      <c r="E152" s="297"/>
      <c r="F152" s="297"/>
      <c r="G152" s="297"/>
      <c r="H152" s="148"/>
      <c r="I152" s="303"/>
      <c r="J152" s="148"/>
      <c r="K152" s="34"/>
      <c r="L152" s="310"/>
      <c r="M152" s="297"/>
      <c r="N152" s="23"/>
    </row>
    <row r="153" spans="1:14" s="8" customFormat="1" ht="27" customHeight="1">
      <c r="A153" s="11"/>
      <c r="B153" s="16"/>
      <c r="C153" s="11"/>
      <c r="D153" s="297"/>
      <c r="E153" s="297"/>
      <c r="F153" s="297"/>
      <c r="G153" s="297"/>
      <c r="H153" s="148"/>
      <c r="I153" s="303"/>
      <c r="J153" s="148"/>
      <c r="K153" s="34"/>
      <c r="L153" s="310"/>
      <c r="M153" s="297"/>
      <c r="N153" s="23"/>
    </row>
    <row r="154" spans="1:14" s="8" customFormat="1" ht="27" customHeight="1">
      <c r="A154" s="11"/>
      <c r="B154" s="16"/>
      <c r="C154" s="11"/>
      <c r="D154" s="297"/>
      <c r="E154" s="297"/>
      <c r="F154" s="297"/>
      <c r="G154" s="297"/>
      <c r="H154" s="148"/>
      <c r="I154" s="303"/>
      <c r="J154" s="148"/>
      <c r="K154" s="34"/>
      <c r="L154" s="310"/>
      <c r="M154" s="297"/>
      <c r="N154" s="23"/>
    </row>
    <row r="155" spans="1:14" s="8" customFormat="1" ht="27" customHeight="1">
      <c r="A155" s="11"/>
      <c r="B155" s="16"/>
      <c r="C155" s="11"/>
      <c r="D155" s="297"/>
      <c r="E155" s="297"/>
      <c r="F155" s="297"/>
      <c r="G155" s="297"/>
      <c r="H155" s="148"/>
      <c r="I155" s="303"/>
      <c r="J155" s="148"/>
      <c r="K155" s="34"/>
      <c r="L155" s="310"/>
      <c r="M155" s="297"/>
      <c r="N155" s="23"/>
    </row>
    <row r="156" spans="1:14" s="8" customFormat="1" ht="27" customHeight="1">
      <c r="A156" s="11"/>
      <c r="B156" s="16"/>
      <c r="C156" s="11"/>
      <c r="D156" s="297"/>
      <c r="E156" s="297"/>
      <c r="F156" s="297"/>
      <c r="G156" s="297"/>
      <c r="H156" s="148"/>
      <c r="I156" s="303"/>
      <c r="J156" s="148"/>
      <c r="K156" s="34"/>
      <c r="L156" s="310"/>
      <c r="M156" s="297"/>
      <c r="N156" s="23"/>
    </row>
    <row r="157" spans="1:14" s="8" customFormat="1" ht="27" customHeight="1">
      <c r="A157" s="11"/>
      <c r="B157" s="16"/>
      <c r="C157" s="11"/>
      <c r="D157" s="297"/>
      <c r="E157" s="297"/>
      <c r="F157" s="297"/>
      <c r="G157" s="297"/>
      <c r="H157" s="148"/>
      <c r="I157" s="303"/>
      <c r="J157" s="148"/>
      <c r="K157" s="34"/>
      <c r="L157" s="310"/>
      <c r="M157" s="297"/>
      <c r="N157" s="23"/>
    </row>
    <row r="158" spans="1:14" s="8" customFormat="1" ht="27" customHeight="1">
      <c r="A158" s="11"/>
      <c r="B158" s="16"/>
      <c r="C158" s="11"/>
      <c r="D158" s="297"/>
      <c r="E158" s="297"/>
      <c r="F158" s="297"/>
      <c r="G158" s="297"/>
      <c r="H158" s="148"/>
      <c r="I158" s="303"/>
      <c r="J158" s="148"/>
      <c r="K158" s="34"/>
      <c r="L158" s="310"/>
      <c r="M158" s="297"/>
      <c r="N158" s="23"/>
    </row>
    <row r="159" spans="1:14" s="8" customFormat="1" ht="27" customHeight="1">
      <c r="A159" s="11"/>
      <c r="B159" s="16"/>
      <c r="C159" s="11"/>
      <c r="D159" s="297"/>
      <c r="E159" s="297"/>
      <c r="F159" s="297"/>
      <c r="G159" s="297"/>
      <c r="H159" s="148"/>
      <c r="I159" s="303"/>
      <c r="J159" s="148"/>
      <c r="K159" s="34"/>
      <c r="L159" s="310"/>
      <c r="M159" s="297"/>
      <c r="N159" s="23"/>
    </row>
    <row r="160" spans="1:14" s="8" customFormat="1" ht="27" customHeight="1">
      <c r="A160" s="11"/>
      <c r="B160" s="16"/>
      <c r="C160" s="11"/>
      <c r="D160" s="297"/>
      <c r="E160" s="297"/>
      <c r="F160" s="297"/>
      <c r="G160" s="297"/>
      <c r="H160" s="148"/>
      <c r="I160" s="303"/>
      <c r="J160" s="148"/>
      <c r="K160" s="34"/>
      <c r="L160" s="310"/>
      <c r="M160" s="297"/>
      <c r="N160" s="23"/>
    </row>
    <row r="161" spans="1:14" s="8" customFormat="1" ht="27" customHeight="1">
      <c r="A161" s="11"/>
      <c r="B161" s="16"/>
      <c r="C161" s="11"/>
      <c r="D161" s="297"/>
      <c r="E161" s="297"/>
      <c r="F161" s="297"/>
      <c r="G161" s="297"/>
      <c r="H161" s="148"/>
      <c r="I161" s="303"/>
      <c r="J161" s="148"/>
      <c r="K161" s="34"/>
      <c r="L161" s="310"/>
      <c r="M161" s="297"/>
      <c r="N161" s="23"/>
    </row>
    <row r="162" spans="1:14" s="8" customFormat="1" ht="27" customHeight="1">
      <c r="A162" s="11"/>
      <c r="B162" s="16"/>
      <c r="C162" s="11"/>
      <c r="D162" s="297"/>
      <c r="E162" s="297"/>
      <c r="F162" s="297"/>
      <c r="G162" s="297"/>
      <c r="H162" s="148"/>
      <c r="I162" s="303"/>
      <c r="J162" s="148"/>
      <c r="K162" s="34"/>
      <c r="L162" s="310"/>
      <c r="M162" s="297"/>
      <c r="N162" s="23"/>
    </row>
    <row r="163" spans="1:14" s="8" customFormat="1" ht="27" customHeight="1">
      <c r="A163" s="11"/>
      <c r="B163" s="16"/>
      <c r="C163" s="11"/>
      <c r="D163" s="297"/>
      <c r="E163" s="297"/>
      <c r="F163" s="297"/>
      <c r="G163" s="297"/>
      <c r="H163" s="148"/>
      <c r="I163" s="303"/>
      <c r="J163" s="148"/>
      <c r="K163" s="34"/>
      <c r="L163" s="310"/>
      <c r="M163" s="297"/>
      <c r="N163" s="23"/>
    </row>
    <row r="164" spans="1:14" s="8" customFormat="1" ht="27" customHeight="1">
      <c r="A164" s="11"/>
      <c r="B164" s="16"/>
      <c r="C164" s="11"/>
      <c r="D164" s="297"/>
      <c r="E164" s="297"/>
      <c r="F164" s="297"/>
      <c r="G164" s="297"/>
      <c r="H164" s="148"/>
      <c r="I164" s="303"/>
      <c r="J164" s="148"/>
      <c r="K164" s="34"/>
      <c r="L164" s="310"/>
      <c r="M164" s="297"/>
      <c r="N164" s="23"/>
    </row>
    <row r="165" spans="1:14" s="8" customFormat="1" ht="27" customHeight="1">
      <c r="A165" s="11"/>
      <c r="B165" s="16"/>
      <c r="C165" s="11"/>
      <c r="D165" s="297"/>
      <c r="E165" s="297"/>
      <c r="F165" s="297"/>
      <c r="G165" s="297"/>
      <c r="H165" s="148"/>
      <c r="I165" s="303"/>
      <c r="J165" s="148"/>
      <c r="K165" s="34"/>
      <c r="L165" s="310"/>
      <c r="M165" s="297"/>
      <c r="N165" s="23"/>
    </row>
    <row r="166" spans="1:14" s="8" customFormat="1" ht="27" customHeight="1">
      <c r="A166" s="11"/>
      <c r="B166" s="16"/>
      <c r="C166" s="11"/>
      <c r="D166" s="297"/>
      <c r="E166" s="297"/>
      <c r="F166" s="297"/>
      <c r="G166" s="297"/>
      <c r="H166" s="148"/>
      <c r="I166" s="303"/>
      <c r="J166" s="148"/>
      <c r="K166" s="34"/>
      <c r="L166" s="310"/>
      <c r="M166" s="297"/>
      <c r="N166" s="23"/>
    </row>
    <row r="167" spans="1:14" s="8" customFormat="1" ht="27" customHeight="1">
      <c r="A167" s="11"/>
      <c r="B167" s="16"/>
      <c r="C167" s="11"/>
      <c r="D167" s="297"/>
      <c r="E167" s="297"/>
      <c r="F167" s="297"/>
      <c r="G167" s="297"/>
      <c r="H167" s="148"/>
      <c r="I167" s="303"/>
      <c r="J167" s="148"/>
      <c r="K167" s="34"/>
      <c r="L167" s="310"/>
      <c r="M167" s="297"/>
      <c r="N167" s="23"/>
    </row>
    <row r="168" spans="1:14" s="8" customFormat="1" ht="27" customHeight="1">
      <c r="A168" s="11"/>
      <c r="B168" s="16"/>
      <c r="C168" s="11"/>
      <c r="D168" s="297"/>
      <c r="E168" s="297"/>
      <c r="F168" s="297"/>
      <c r="G168" s="297"/>
      <c r="H168" s="148"/>
      <c r="I168" s="303"/>
      <c r="J168" s="148"/>
      <c r="K168" s="34"/>
      <c r="L168" s="310"/>
      <c r="M168" s="297"/>
      <c r="N168" s="23"/>
    </row>
    <row r="169" spans="1:14" s="8" customFormat="1" ht="27" customHeight="1">
      <c r="A169" s="11"/>
      <c r="B169" s="16"/>
      <c r="C169" s="11"/>
      <c r="D169" s="297"/>
      <c r="E169" s="297"/>
      <c r="F169" s="297"/>
      <c r="G169" s="297"/>
      <c r="H169" s="148"/>
      <c r="I169" s="303"/>
      <c r="J169" s="148"/>
      <c r="K169" s="34"/>
      <c r="L169" s="310"/>
      <c r="M169" s="297"/>
      <c r="N169" s="23"/>
    </row>
    <row r="170" spans="1:14" s="8" customFormat="1" ht="27" customHeight="1">
      <c r="A170" s="11"/>
      <c r="B170" s="16"/>
      <c r="C170" s="11"/>
      <c r="D170" s="297"/>
      <c r="E170" s="297"/>
      <c r="F170" s="297"/>
      <c r="G170" s="297"/>
      <c r="H170" s="148"/>
      <c r="I170" s="303"/>
      <c r="J170" s="148"/>
      <c r="K170" s="34"/>
      <c r="L170" s="310"/>
      <c r="M170" s="297"/>
      <c r="N170" s="23"/>
    </row>
    <row r="171" spans="1:14" s="8" customFormat="1" ht="27" customHeight="1">
      <c r="A171" s="12"/>
      <c r="B171" s="16"/>
      <c r="C171" s="12"/>
      <c r="D171" s="298"/>
      <c r="E171" s="298"/>
      <c r="F171" s="298"/>
      <c r="G171" s="298"/>
      <c r="H171" s="149"/>
      <c r="I171" s="304"/>
      <c r="J171" s="149"/>
      <c r="K171" s="35"/>
      <c r="L171" s="311"/>
      <c r="M171" s="298"/>
      <c r="N171" s="24"/>
    </row>
    <row r="172" spans="1:14" s="8" customFormat="1" ht="27" customHeight="1">
      <c r="A172" s="12"/>
      <c r="B172" s="16"/>
      <c r="C172" s="12"/>
      <c r="D172" s="298"/>
      <c r="E172" s="298"/>
      <c r="F172" s="298"/>
      <c r="G172" s="298"/>
      <c r="H172" s="149"/>
      <c r="I172" s="304"/>
      <c r="J172" s="149"/>
      <c r="K172" s="35"/>
      <c r="L172" s="311"/>
      <c r="M172" s="298"/>
      <c r="N172" s="24"/>
    </row>
    <row r="173" spans="1:14" s="8" customFormat="1" ht="27" customHeight="1">
      <c r="A173" s="12"/>
      <c r="B173" s="17"/>
      <c r="C173" s="12"/>
      <c r="D173" s="298"/>
      <c r="E173" s="298"/>
      <c r="F173" s="298"/>
      <c r="G173" s="298"/>
      <c r="H173" s="149"/>
      <c r="I173" s="304"/>
      <c r="J173" s="149"/>
      <c r="K173" s="35"/>
      <c r="L173" s="311"/>
      <c r="M173" s="298"/>
      <c r="N173" s="24"/>
    </row>
    <row r="174" spans="1:14" ht="27" customHeight="1">
      <c r="A174" s="12"/>
      <c r="B174" s="17"/>
      <c r="C174" s="12"/>
      <c r="D174" s="298"/>
      <c r="E174" s="298"/>
      <c r="F174" s="298"/>
      <c r="G174" s="298"/>
      <c r="H174" s="149"/>
      <c r="I174" s="304"/>
      <c r="J174" s="149"/>
      <c r="K174" s="35"/>
      <c r="L174" s="311"/>
      <c r="M174" s="298"/>
      <c r="N174" s="24"/>
    </row>
    <row r="175" spans="1:14" ht="27" customHeight="1">
      <c r="A175" s="12"/>
      <c r="B175" s="17"/>
      <c r="C175" s="12"/>
      <c r="D175" s="298"/>
      <c r="E175" s="298"/>
      <c r="F175" s="298"/>
      <c r="G175" s="298"/>
      <c r="H175" s="149"/>
      <c r="I175" s="304"/>
      <c r="J175" s="149"/>
      <c r="K175" s="35"/>
      <c r="L175" s="311"/>
      <c r="M175" s="298"/>
      <c r="N175" s="24"/>
    </row>
    <row r="176" spans="1:14" ht="27" customHeight="1">
      <c r="A176" s="13"/>
      <c r="B176" s="17"/>
      <c r="C176" s="13"/>
      <c r="D176" s="299"/>
      <c r="E176" s="299"/>
      <c r="F176" s="299"/>
      <c r="G176" s="299"/>
      <c r="H176" s="150"/>
      <c r="I176" s="305"/>
      <c r="J176" s="150"/>
      <c r="K176" s="36"/>
      <c r="L176" s="312"/>
      <c r="M176" s="299"/>
      <c r="N176" s="25"/>
    </row>
    <row r="177" spans="1:14" ht="27" customHeight="1">
      <c r="A177" s="13"/>
      <c r="B177" s="17"/>
      <c r="C177" s="13"/>
      <c r="D177" s="299"/>
      <c r="E177" s="299"/>
      <c r="F177" s="299"/>
      <c r="G177" s="299"/>
      <c r="H177" s="150"/>
      <c r="I177" s="305"/>
      <c r="J177" s="150"/>
      <c r="K177" s="36"/>
      <c r="L177" s="312"/>
      <c r="M177" s="299"/>
      <c r="N177" s="25"/>
    </row>
    <row r="178" spans="1:14" ht="27" customHeight="1">
      <c r="A178" s="13"/>
      <c r="B178" s="18"/>
      <c r="C178" s="13"/>
      <c r="D178" s="299"/>
      <c r="E178" s="299"/>
      <c r="F178" s="299"/>
      <c r="G178" s="299"/>
      <c r="H178" s="150"/>
      <c r="I178" s="305"/>
      <c r="J178" s="150"/>
      <c r="K178" s="36"/>
      <c r="L178" s="312"/>
      <c r="M178" s="299"/>
      <c r="N178" s="25"/>
    </row>
    <row r="179" spans="1:14" ht="27" customHeight="1">
      <c r="A179" s="13"/>
      <c r="B179" s="18"/>
      <c r="C179" s="13"/>
      <c r="D179" s="299"/>
      <c r="E179" s="299"/>
      <c r="F179" s="299"/>
      <c r="G179" s="299"/>
      <c r="H179" s="150"/>
      <c r="I179" s="305"/>
      <c r="J179" s="150"/>
      <c r="K179" s="36"/>
      <c r="L179" s="312"/>
      <c r="M179" s="299"/>
      <c r="N179" s="25"/>
    </row>
    <row r="180" spans="1:14" ht="27" customHeight="1">
      <c r="A180" s="13"/>
      <c r="B180" s="18"/>
      <c r="C180" s="13"/>
      <c r="D180" s="299"/>
      <c r="E180" s="299"/>
      <c r="F180" s="299"/>
      <c r="G180" s="299"/>
      <c r="H180" s="150"/>
      <c r="I180" s="305"/>
      <c r="J180" s="150"/>
      <c r="K180" s="36"/>
      <c r="L180" s="312"/>
      <c r="M180" s="299"/>
      <c r="N180" s="25"/>
    </row>
    <row r="181" spans="1:14" ht="27" customHeight="1">
      <c r="A181" s="13"/>
      <c r="B181" s="18"/>
      <c r="C181" s="13"/>
      <c r="D181" s="299"/>
      <c r="E181" s="299"/>
      <c r="F181" s="299"/>
      <c r="G181" s="299"/>
      <c r="H181" s="150"/>
      <c r="I181" s="305"/>
      <c r="J181" s="150"/>
      <c r="K181" s="36"/>
      <c r="L181" s="312"/>
      <c r="M181" s="299"/>
      <c r="N181" s="25"/>
    </row>
    <row r="182" spans="1:14" ht="27" customHeight="1">
      <c r="A182" s="13"/>
      <c r="B182" s="18"/>
      <c r="C182" s="13"/>
      <c r="D182" s="299"/>
      <c r="E182" s="299"/>
      <c r="F182" s="299"/>
      <c r="G182" s="299"/>
      <c r="H182" s="150"/>
      <c r="I182" s="305"/>
      <c r="J182" s="150"/>
      <c r="K182" s="36"/>
      <c r="L182" s="312"/>
      <c r="M182" s="299"/>
      <c r="N182" s="25"/>
    </row>
    <row r="183" spans="1:14" ht="27" customHeight="1">
      <c r="A183" s="13"/>
      <c r="B183" s="18"/>
      <c r="C183" s="13"/>
      <c r="D183" s="299"/>
      <c r="E183" s="299"/>
      <c r="F183" s="299"/>
      <c r="G183" s="299"/>
      <c r="H183" s="150"/>
      <c r="I183" s="305"/>
      <c r="J183" s="150"/>
      <c r="K183" s="36"/>
      <c r="L183" s="312"/>
      <c r="M183" s="299"/>
      <c r="N183" s="25"/>
    </row>
    <row r="184" spans="1:14" ht="27" customHeight="1">
      <c r="A184" s="13"/>
      <c r="B184" s="18"/>
      <c r="C184" s="13"/>
      <c r="D184" s="299"/>
      <c r="E184" s="299"/>
      <c r="F184" s="299"/>
      <c r="G184" s="299"/>
      <c r="H184" s="150"/>
      <c r="I184" s="305"/>
      <c r="J184" s="150"/>
      <c r="K184" s="36"/>
      <c r="L184" s="312"/>
      <c r="M184" s="299"/>
      <c r="N184" s="25"/>
    </row>
    <row r="185" spans="1:14" ht="27" customHeight="1">
      <c r="A185" s="13"/>
      <c r="B185" s="18"/>
      <c r="C185" s="13"/>
      <c r="D185" s="299"/>
      <c r="E185" s="299"/>
      <c r="F185" s="299"/>
      <c r="G185" s="299"/>
      <c r="H185" s="150"/>
      <c r="I185" s="305"/>
      <c r="J185" s="150"/>
      <c r="K185" s="36"/>
      <c r="L185" s="312"/>
      <c r="M185" s="299"/>
      <c r="N185" s="25"/>
    </row>
    <row r="186" spans="1:14" ht="27" customHeight="1">
      <c r="A186" s="13"/>
      <c r="B186" s="18"/>
      <c r="C186" s="13"/>
      <c r="D186" s="299"/>
      <c r="E186" s="299"/>
      <c r="F186" s="299"/>
      <c r="G186" s="299"/>
      <c r="H186" s="150"/>
      <c r="I186" s="305"/>
      <c r="J186" s="150"/>
      <c r="K186" s="36"/>
      <c r="L186" s="312"/>
      <c r="M186" s="299"/>
      <c r="N186" s="25"/>
    </row>
    <row r="187" spans="1:14" ht="27" customHeight="1">
      <c r="A187" s="13"/>
      <c r="B187" s="18"/>
      <c r="C187" s="13"/>
      <c r="D187" s="299"/>
      <c r="E187" s="299"/>
      <c r="F187" s="299"/>
      <c r="G187" s="299"/>
      <c r="H187" s="150"/>
      <c r="I187" s="305"/>
      <c r="J187" s="150"/>
      <c r="K187" s="36"/>
      <c r="L187" s="312"/>
      <c r="M187" s="299"/>
      <c r="N187" s="25"/>
    </row>
    <row r="188" spans="1:14" ht="27" customHeight="1">
      <c r="A188" s="13"/>
      <c r="B188" s="18"/>
      <c r="C188" s="13"/>
      <c r="D188" s="299"/>
      <c r="E188" s="299"/>
      <c r="F188" s="299"/>
      <c r="G188" s="299"/>
      <c r="H188" s="150"/>
      <c r="I188" s="305"/>
      <c r="J188" s="150"/>
      <c r="K188" s="36"/>
      <c r="L188" s="312"/>
      <c r="M188" s="299"/>
      <c r="N188" s="25"/>
    </row>
    <row r="189" spans="1:14" ht="27" customHeight="1">
      <c r="A189" s="13"/>
      <c r="B189" s="18"/>
      <c r="C189" s="13"/>
      <c r="D189" s="299"/>
      <c r="E189" s="299"/>
      <c r="F189" s="299"/>
      <c r="G189" s="299"/>
      <c r="H189" s="150"/>
      <c r="I189" s="305"/>
      <c r="J189" s="150"/>
      <c r="K189" s="36"/>
      <c r="L189" s="312"/>
      <c r="M189" s="299"/>
      <c r="N189" s="25"/>
    </row>
    <row r="190" spans="1:14" ht="27" customHeight="1">
      <c r="A190" s="13"/>
      <c r="B190" s="18"/>
      <c r="C190" s="13"/>
      <c r="D190" s="299"/>
      <c r="E190" s="299"/>
      <c r="F190" s="299"/>
      <c r="G190" s="299"/>
      <c r="H190" s="150"/>
      <c r="I190" s="305"/>
      <c r="J190" s="150"/>
      <c r="K190" s="36"/>
      <c r="L190" s="312"/>
      <c r="M190" s="299"/>
      <c r="N190" s="25"/>
    </row>
    <row r="191" spans="1:14" ht="27" customHeight="1">
      <c r="A191" s="13"/>
      <c r="B191" s="18"/>
      <c r="C191" s="13"/>
      <c r="D191" s="299"/>
      <c r="E191" s="299"/>
      <c r="F191" s="299"/>
      <c r="G191" s="299"/>
      <c r="H191" s="150"/>
      <c r="I191" s="305"/>
      <c r="J191" s="150"/>
      <c r="K191" s="36"/>
      <c r="L191" s="312"/>
      <c r="M191" s="299"/>
      <c r="N191" s="25"/>
    </row>
    <row r="192" spans="1:14" ht="27" customHeight="1">
      <c r="A192" s="13"/>
      <c r="B192" s="18"/>
      <c r="C192" s="13"/>
      <c r="D192" s="299"/>
      <c r="E192" s="299"/>
      <c r="F192" s="299"/>
      <c r="G192" s="299"/>
      <c r="H192" s="150"/>
      <c r="I192" s="305"/>
      <c r="J192" s="150"/>
      <c r="K192" s="36"/>
      <c r="L192" s="312"/>
      <c r="M192" s="299"/>
      <c r="N192" s="25"/>
    </row>
    <row r="193" spans="1:14" ht="27" customHeight="1">
      <c r="A193" s="13"/>
      <c r="B193" s="18"/>
      <c r="C193" s="13"/>
      <c r="D193" s="299"/>
      <c r="E193" s="299"/>
      <c r="F193" s="299"/>
      <c r="G193" s="299"/>
      <c r="H193" s="150"/>
      <c r="I193" s="305"/>
      <c r="J193" s="150"/>
      <c r="K193" s="36"/>
      <c r="L193" s="312"/>
      <c r="M193" s="299"/>
      <c r="N193" s="25"/>
    </row>
    <row r="194" spans="1:14" ht="27" customHeight="1">
      <c r="A194" s="13"/>
      <c r="B194" s="18"/>
      <c r="C194" s="13"/>
      <c r="D194" s="299"/>
      <c r="E194" s="299"/>
      <c r="F194" s="299"/>
      <c r="G194" s="299"/>
      <c r="H194" s="150"/>
      <c r="I194" s="305"/>
      <c r="J194" s="150"/>
      <c r="K194" s="36"/>
      <c r="L194" s="312"/>
      <c r="M194" s="299"/>
      <c r="N194" s="25"/>
    </row>
    <row r="195" spans="1:14" ht="27" customHeight="1">
      <c r="A195" s="13"/>
      <c r="B195" s="18"/>
      <c r="C195" s="13"/>
      <c r="D195" s="299"/>
      <c r="E195" s="299"/>
      <c r="F195" s="299"/>
      <c r="G195" s="299"/>
      <c r="H195" s="150"/>
      <c r="I195" s="305"/>
      <c r="J195" s="150"/>
      <c r="K195" s="36"/>
      <c r="L195" s="312"/>
      <c r="M195" s="299"/>
      <c r="N195" s="25"/>
    </row>
    <row r="196" spans="1:14" ht="27" customHeight="1">
      <c r="A196" s="13"/>
      <c r="B196" s="18"/>
      <c r="C196" s="13"/>
      <c r="D196" s="299"/>
      <c r="E196" s="299"/>
      <c r="F196" s="299"/>
      <c r="G196" s="299"/>
      <c r="H196" s="150"/>
      <c r="I196" s="305"/>
      <c r="J196" s="150"/>
      <c r="K196" s="36"/>
      <c r="L196" s="312"/>
      <c r="M196" s="299"/>
      <c r="N196" s="25"/>
    </row>
    <row r="197" ht="27" customHeight="1">
      <c r="B197" s="18"/>
    </row>
    <row r="198" ht="27" customHeight="1">
      <c r="B198" s="18"/>
    </row>
  </sheetData>
  <sheetProtection/>
  <autoFilter ref="A8:N118"/>
  <mergeCells count="23">
    <mergeCell ref="A1:B1"/>
    <mergeCell ref="A2:B2"/>
    <mergeCell ref="P7:R7"/>
    <mergeCell ref="S7:S8"/>
    <mergeCell ref="S1:T1"/>
    <mergeCell ref="M1:N1"/>
    <mergeCell ref="I7:I8"/>
    <mergeCell ref="A7:A8"/>
    <mergeCell ref="K7:K8"/>
    <mergeCell ref="B7:B8"/>
    <mergeCell ref="A5:T5"/>
    <mergeCell ref="A4:T4"/>
    <mergeCell ref="O7:O8"/>
    <mergeCell ref="L7:L8"/>
    <mergeCell ref="N7:N8"/>
    <mergeCell ref="D7:F7"/>
    <mergeCell ref="G7:G8"/>
    <mergeCell ref="H7:H8"/>
    <mergeCell ref="C7:C8"/>
    <mergeCell ref="J7:J8"/>
    <mergeCell ref="M7:M8"/>
    <mergeCell ref="T7:T8"/>
    <mergeCell ref="S6:T6"/>
  </mergeCells>
  <printOptions/>
  <pageMargins left="0.37" right="0.2" top="0.31" bottom="0.37" header="0.2" footer="0.2"/>
  <pageSetup horizontalDpi="600" verticalDpi="600" orientation="landscape" paperSize="9" scale="93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3"/>
  <sheetViews>
    <sheetView zoomScale="85" zoomScaleNormal="85" zoomScalePageLayoutView="0" workbookViewId="0" topLeftCell="A1">
      <pane ySplit="8" topLeftCell="BM9" activePane="bottomLeft" state="frozen"/>
      <selection pane="topLeft" activeCell="A1" sqref="A1"/>
      <selection pane="bottomLeft" activeCell="Q152" sqref="Q152"/>
    </sheetView>
  </sheetViews>
  <sheetFormatPr defaultColWidth="9.140625" defaultRowHeight="12.75"/>
  <cols>
    <col min="1" max="1" width="7.57421875" style="14" bestFit="1" customWidth="1"/>
    <col min="2" max="2" width="74.7109375" style="19" bestFit="1" customWidth="1"/>
    <col min="3" max="3" width="14.140625" style="14" customWidth="1"/>
    <col min="4" max="4" width="9.7109375" style="300" hidden="1" customWidth="1"/>
    <col min="5" max="6" width="9.140625" style="300" hidden="1" customWidth="1"/>
    <col min="7" max="7" width="8.57421875" style="300" hidden="1" customWidth="1"/>
    <col min="8" max="8" width="8.28125" style="300" hidden="1" customWidth="1"/>
    <col min="9" max="9" width="8.7109375" style="151" hidden="1" customWidth="1"/>
    <col min="10" max="10" width="8.421875" style="306" hidden="1" customWidth="1"/>
    <col min="11" max="11" width="8.7109375" style="151" hidden="1" customWidth="1"/>
    <col min="12" max="12" width="14.28125" style="37" hidden="1" customWidth="1"/>
    <col min="13" max="13" width="9.7109375" style="313" hidden="1" customWidth="1"/>
    <col min="14" max="14" width="10.8515625" style="300" hidden="1" customWidth="1"/>
    <col min="15" max="15" width="12.00390625" style="21" hidden="1" customWidth="1"/>
    <col min="16" max="16" width="10.8515625" style="1" customWidth="1"/>
    <col min="17" max="19" width="9.140625" style="1" customWidth="1"/>
    <col min="20" max="20" width="11.7109375" style="1" bestFit="1" customWidth="1"/>
    <col min="21" max="16384" width="9.140625" style="1" customWidth="1"/>
  </cols>
  <sheetData>
    <row r="1" spans="1:21" ht="17.25">
      <c r="A1" s="570" t="s">
        <v>638</v>
      </c>
      <c r="B1" s="569"/>
      <c r="C1" s="66"/>
      <c r="D1" s="288"/>
      <c r="E1" s="289"/>
      <c r="F1" s="289"/>
      <c r="G1" s="290"/>
      <c r="H1" s="290"/>
      <c r="I1" s="138"/>
      <c r="J1" s="301"/>
      <c r="K1" s="138"/>
      <c r="L1" s="68"/>
      <c r="M1" s="307"/>
      <c r="N1" s="521"/>
      <c r="O1" s="521"/>
      <c r="T1" s="521" t="s">
        <v>676</v>
      </c>
      <c r="U1" s="521"/>
    </row>
    <row r="2" spans="1:21" ht="17.25">
      <c r="A2" s="570" t="s">
        <v>635</v>
      </c>
      <c r="B2" s="569"/>
      <c r="C2" s="66"/>
      <c r="D2" s="288"/>
      <c r="E2" s="289"/>
      <c r="F2" s="289"/>
      <c r="G2" s="290"/>
      <c r="H2" s="290"/>
      <c r="I2" s="138"/>
      <c r="J2" s="301"/>
      <c r="K2" s="138"/>
      <c r="L2" s="68"/>
      <c r="M2" s="307"/>
      <c r="N2" s="366"/>
      <c r="O2" s="366"/>
      <c r="T2" s="366"/>
      <c r="U2" s="366"/>
    </row>
    <row r="3" spans="1:15" s="9" customFormat="1" ht="17.25">
      <c r="A3" s="29"/>
      <c r="B3" s="7"/>
      <c r="C3" s="26"/>
      <c r="D3" s="20"/>
      <c r="E3" s="154"/>
      <c r="F3" s="154"/>
      <c r="G3" s="20"/>
      <c r="H3" s="20"/>
      <c r="I3" s="139"/>
      <c r="J3" s="64"/>
      <c r="K3" s="139"/>
      <c r="L3" s="32"/>
      <c r="M3" s="308"/>
      <c r="N3" s="20"/>
      <c r="O3" s="65"/>
    </row>
    <row r="4" spans="1:21" ht="17.25">
      <c r="A4" s="517" t="s">
        <v>703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</row>
    <row r="5" spans="1:21" ht="17.25">
      <c r="A5" s="554" t="s">
        <v>363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</row>
    <row r="6" spans="1:21" s="2" customFormat="1" ht="27.75" customHeight="1">
      <c r="A6" s="3"/>
      <c r="B6" s="15"/>
      <c r="C6" s="280"/>
      <c r="D6" s="291"/>
      <c r="E6" s="291"/>
      <c r="F6" s="291"/>
      <c r="G6" s="291"/>
      <c r="H6" s="291"/>
      <c r="I6" s="140"/>
      <c r="J6" s="302"/>
      <c r="K6" s="180"/>
      <c r="L6" s="33"/>
      <c r="M6" s="309"/>
      <c r="N6" s="291" t="s">
        <v>104</v>
      </c>
      <c r="O6" s="3"/>
      <c r="T6" s="546" t="s">
        <v>104</v>
      </c>
      <c r="U6" s="546"/>
    </row>
    <row r="7" spans="1:21" s="107" customFormat="1" ht="18.75" customHeight="1">
      <c r="A7" s="541" t="s">
        <v>94</v>
      </c>
      <c r="B7" s="541" t="s">
        <v>640</v>
      </c>
      <c r="C7" s="541" t="s">
        <v>503</v>
      </c>
      <c r="D7" s="543" t="s">
        <v>488</v>
      </c>
      <c r="E7" s="544"/>
      <c r="F7" s="544"/>
      <c r="G7" s="545"/>
      <c r="H7" s="539" t="s">
        <v>85</v>
      </c>
      <c r="I7" s="548" t="s">
        <v>86</v>
      </c>
      <c r="J7" s="550" t="s">
        <v>84</v>
      </c>
      <c r="K7" s="548" t="s">
        <v>87</v>
      </c>
      <c r="L7" s="555" t="s">
        <v>130</v>
      </c>
      <c r="M7" s="539" t="s">
        <v>71</v>
      </c>
      <c r="N7" s="539" t="s">
        <v>313</v>
      </c>
      <c r="O7" s="541" t="s">
        <v>97</v>
      </c>
      <c r="P7" s="541" t="s">
        <v>333</v>
      </c>
      <c r="Q7" s="543" t="s">
        <v>505</v>
      </c>
      <c r="R7" s="544"/>
      <c r="S7" s="545"/>
      <c r="T7" s="541" t="s">
        <v>348</v>
      </c>
      <c r="U7" s="541" t="s">
        <v>496</v>
      </c>
    </row>
    <row r="8" spans="1:21" s="107" customFormat="1" ht="96" customHeight="1">
      <c r="A8" s="542"/>
      <c r="B8" s="542"/>
      <c r="C8" s="542"/>
      <c r="D8" s="152" t="s">
        <v>131</v>
      </c>
      <c r="E8" s="152" t="s">
        <v>478</v>
      </c>
      <c r="F8" s="152" t="s">
        <v>701</v>
      </c>
      <c r="G8" s="152" t="s">
        <v>135</v>
      </c>
      <c r="H8" s="540"/>
      <c r="I8" s="549"/>
      <c r="J8" s="551"/>
      <c r="K8" s="549"/>
      <c r="L8" s="556"/>
      <c r="M8" s="540"/>
      <c r="N8" s="540"/>
      <c r="O8" s="542"/>
      <c r="P8" s="542"/>
      <c r="Q8" s="152" t="s">
        <v>326</v>
      </c>
      <c r="R8" s="152" t="s">
        <v>644</v>
      </c>
      <c r="S8" s="152" t="s">
        <v>335</v>
      </c>
      <c r="T8" s="542"/>
      <c r="U8" s="542"/>
    </row>
    <row r="9" spans="1:21" s="107" customFormat="1" ht="18.75" customHeight="1">
      <c r="A9" s="377"/>
      <c r="B9" s="117" t="s">
        <v>75</v>
      </c>
      <c r="C9" s="117"/>
      <c r="D9" s="292">
        <f>+D10</f>
        <v>154861</v>
      </c>
      <c r="E9" s="292">
        <f>+E10</f>
        <v>130500</v>
      </c>
      <c r="F9" s="292">
        <f>+F10</f>
        <v>24376</v>
      </c>
      <c r="G9" s="292">
        <f>+G10</f>
        <v>-15</v>
      </c>
      <c r="H9" s="292">
        <f>+H10</f>
        <v>40018</v>
      </c>
      <c r="I9" s="278">
        <f>+H9/E9</f>
        <v>0.3066513409961686</v>
      </c>
      <c r="J9" s="292">
        <f>+J10</f>
        <v>32716</v>
      </c>
      <c r="K9" s="141">
        <f>+J9/E9</f>
        <v>0.2506973180076628</v>
      </c>
      <c r="L9" s="134"/>
      <c r="M9" s="292">
        <f>+M10</f>
        <v>-15</v>
      </c>
      <c r="N9" s="292">
        <f>+N10</f>
        <v>154861</v>
      </c>
      <c r="O9" s="181"/>
      <c r="P9" s="292">
        <f>+P10</f>
        <v>130500</v>
      </c>
      <c r="Q9" s="292">
        <f>+Q10</f>
        <v>24361</v>
      </c>
      <c r="R9" s="292">
        <f>+R10</f>
        <v>80768</v>
      </c>
      <c r="S9" s="292">
        <f>+S10</f>
        <v>-56407</v>
      </c>
      <c r="T9" s="292">
        <f>+T10</f>
        <v>154861</v>
      </c>
      <c r="U9" s="292"/>
    </row>
    <row r="10" spans="1:21" s="27" customFormat="1" ht="18.75" customHeight="1">
      <c r="A10" s="515" t="s">
        <v>320</v>
      </c>
      <c r="B10" s="187" t="s">
        <v>525</v>
      </c>
      <c r="C10" s="188"/>
      <c r="D10" s="135">
        <f>+D11+D115</f>
        <v>154861</v>
      </c>
      <c r="E10" s="135">
        <f>+E11+E115</f>
        <v>130500</v>
      </c>
      <c r="F10" s="135">
        <f>+F11+F115</f>
        <v>24376</v>
      </c>
      <c r="G10" s="135">
        <f>+G11+G115</f>
        <v>-15</v>
      </c>
      <c r="H10" s="135">
        <f>+H11+H115</f>
        <v>40018</v>
      </c>
      <c r="I10" s="143">
        <f>+H10/D10</f>
        <v>0.25841238271740463</v>
      </c>
      <c r="J10" s="135">
        <f>+J11+J115</f>
        <v>32716</v>
      </c>
      <c r="K10" s="143">
        <f>+J10/D10</f>
        <v>0.2112604206352794</v>
      </c>
      <c r="L10" s="116"/>
      <c r="M10" s="135">
        <f>+M11+M115</f>
        <v>-15</v>
      </c>
      <c r="N10" s="135">
        <f>+N11+N115</f>
        <v>154861</v>
      </c>
      <c r="O10" s="103"/>
      <c r="P10" s="135">
        <f>+P11+P115</f>
        <v>130500</v>
      </c>
      <c r="Q10" s="135">
        <f>+Q11+Q115</f>
        <v>24361</v>
      </c>
      <c r="R10" s="135">
        <f>+R11+R115</f>
        <v>80768</v>
      </c>
      <c r="S10" s="135">
        <f>+S11+S115</f>
        <v>-56407</v>
      </c>
      <c r="T10" s="135">
        <f>+T11+T115</f>
        <v>154861</v>
      </c>
      <c r="U10" s="135"/>
    </row>
    <row r="11" spans="1:21" ht="34.5" customHeight="1">
      <c r="A11" s="186" t="s">
        <v>448</v>
      </c>
      <c r="B11" s="187" t="s">
        <v>349</v>
      </c>
      <c r="C11" s="188"/>
      <c r="D11" s="135">
        <f>+D12+D22+D61</f>
        <v>130500</v>
      </c>
      <c r="E11" s="135">
        <f>+E12+E22+E61</f>
        <v>130500</v>
      </c>
      <c r="F11" s="135">
        <f>+F12+F22+F61</f>
        <v>0</v>
      </c>
      <c r="G11" s="135">
        <f>+G12+G22+G61</f>
        <v>0</v>
      </c>
      <c r="H11" s="135">
        <f>+H12+H22+H61</f>
        <v>36375</v>
      </c>
      <c r="I11" s="143"/>
      <c r="J11" s="135">
        <f>+J12+J22+J61</f>
        <v>29773</v>
      </c>
      <c r="K11" s="143"/>
      <c r="L11" s="116"/>
      <c r="M11" s="135">
        <f>+M12+M22+M61</f>
        <v>0</v>
      </c>
      <c r="N11" s="135">
        <f>+N12+N22+N61</f>
        <v>130500</v>
      </c>
      <c r="O11" s="103"/>
      <c r="P11" s="135">
        <f>+P12+P22+P61</f>
        <v>130500</v>
      </c>
      <c r="Q11" s="135">
        <f>+Q12+Q22+Q61</f>
        <v>0</v>
      </c>
      <c r="R11" s="135">
        <f>+R12+R22+R61</f>
        <v>56407</v>
      </c>
      <c r="S11" s="135">
        <f>+S12+S22+S61</f>
        <v>-56407</v>
      </c>
      <c r="T11" s="135">
        <f>+T12+T22+T61</f>
        <v>130500</v>
      </c>
      <c r="U11" s="135"/>
    </row>
    <row r="12" spans="1:21" ht="18.75" customHeight="1">
      <c r="A12" s="407" t="s">
        <v>681</v>
      </c>
      <c r="B12" s="408" t="s">
        <v>490</v>
      </c>
      <c r="C12" s="409"/>
      <c r="D12" s="410">
        <f>+D13+D14+D15</f>
        <v>6010</v>
      </c>
      <c r="E12" s="410">
        <f>+E13+E14+E15</f>
        <v>10000</v>
      </c>
      <c r="F12" s="410">
        <f>+F13+F14+F15</f>
        <v>0</v>
      </c>
      <c r="G12" s="410">
        <f>+G13+G14+G15</f>
        <v>-3990</v>
      </c>
      <c r="H12" s="410">
        <f>+H13+H14+H15</f>
        <v>2110</v>
      </c>
      <c r="I12" s="390"/>
      <c r="J12" s="410">
        <f>+J13+J14+J15</f>
        <v>0</v>
      </c>
      <c r="K12" s="390"/>
      <c r="L12" s="411"/>
      <c r="M12" s="410">
        <f>+M13+M14+M15</f>
        <v>-3990</v>
      </c>
      <c r="N12" s="410">
        <f>+N13+N14+N15</f>
        <v>6010</v>
      </c>
      <c r="O12" s="412"/>
      <c r="P12" s="410">
        <f>+P13+P14+P15</f>
        <v>10000</v>
      </c>
      <c r="Q12" s="410">
        <f>+Q13+Q14+Q15</f>
        <v>-3990</v>
      </c>
      <c r="R12" s="410">
        <f>+R13+R14+R15</f>
        <v>2110</v>
      </c>
      <c r="S12" s="410">
        <f>+S13+S14+S15</f>
        <v>-6100</v>
      </c>
      <c r="T12" s="410">
        <f>+T13+T14+T15</f>
        <v>6010</v>
      </c>
      <c r="U12" s="410"/>
    </row>
    <row r="13" spans="1:21" ht="18.75" customHeight="1">
      <c r="A13" s="413" t="s">
        <v>682</v>
      </c>
      <c r="B13" s="42" t="s">
        <v>450</v>
      </c>
      <c r="C13" s="198"/>
      <c r="D13" s="98">
        <f>+E13+G13</f>
        <v>2890</v>
      </c>
      <c r="E13" s="98">
        <v>5000</v>
      </c>
      <c r="F13" s="98">
        <v>0</v>
      </c>
      <c r="G13" s="98">
        <v>-2110</v>
      </c>
      <c r="H13" s="78"/>
      <c r="I13" s="314"/>
      <c r="J13" s="98">
        <v>0</v>
      </c>
      <c r="K13" s="314"/>
      <c r="L13" s="315"/>
      <c r="M13" s="98">
        <f>G13</f>
        <v>-2110</v>
      </c>
      <c r="N13" s="98">
        <f>D13</f>
        <v>2890</v>
      </c>
      <c r="O13" s="73"/>
      <c r="P13" s="98">
        <f>E13</f>
        <v>5000</v>
      </c>
      <c r="Q13" s="98">
        <f>+R13+S13</f>
        <v>-2110</v>
      </c>
      <c r="R13" s="98">
        <f>IF((G13+F13)&gt;0,(G13+F13),0)</f>
        <v>0</v>
      </c>
      <c r="S13" s="98">
        <f>IF((F13+G13)&lt;0,(F13+G13),0)</f>
        <v>-2110</v>
      </c>
      <c r="T13" s="52">
        <f>+P13+Q13</f>
        <v>2890</v>
      </c>
      <c r="U13" s="52"/>
    </row>
    <row r="14" spans="1:21" ht="18.75" customHeight="1">
      <c r="A14" s="413" t="s">
        <v>683</v>
      </c>
      <c r="B14" s="42" t="s">
        <v>451</v>
      </c>
      <c r="C14" s="198"/>
      <c r="D14" s="98">
        <f>+E14+G14</f>
        <v>1010</v>
      </c>
      <c r="E14" s="98">
        <v>5000</v>
      </c>
      <c r="F14" s="98"/>
      <c r="G14" s="98">
        <v>-3990</v>
      </c>
      <c r="H14" s="78"/>
      <c r="I14" s="314"/>
      <c r="J14" s="98">
        <v>0</v>
      </c>
      <c r="K14" s="314"/>
      <c r="L14" s="315"/>
      <c r="M14" s="98">
        <f>G14</f>
        <v>-3990</v>
      </c>
      <c r="N14" s="98">
        <f>D14</f>
        <v>1010</v>
      </c>
      <c r="O14" s="73"/>
      <c r="P14" s="98">
        <f>E14</f>
        <v>5000</v>
      </c>
      <c r="Q14" s="98">
        <f>+R14+S14</f>
        <v>-3990</v>
      </c>
      <c r="R14" s="98">
        <f>IF((G14+F14)&gt;0,(G14+F14),0)</f>
        <v>0</v>
      </c>
      <c r="S14" s="98">
        <f>IF((F14+G14)&lt;0,(F14+G14),0)</f>
        <v>-3990</v>
      </c>
      <c r="T14" s="52">
        <f>+P14+Q14</f>
        <v>1010</v>
      </c>
      <c r="U14" s="52"/>
    </row>
    <row r="15" spans="1:21" ht="18.75" customHeight="1">
      <c r="A15" s="413" t="s">
        <v>684</v>
      </c>
      <c r="B15" s="69" t="s">
        <v>60</v>
      </c>
      <c r="C15" s="199"/>
      <c r="D15" s="136">
        <f aca="true" t="shared" si="0" ref="D15:H16">+D16</f>
        <v>2110</v>
      </c>
      <c r="E15" s="136">
        <f t="shared" si="0"/>
        <v>0</v>
      </c>
      <c r="F15" s="136">
        <f t="shared" si="0"/>
        <v>0</v>
      </c>
      <c r="G15" s="136">
        <f t="shared" si="0"/>
        <v>2110</v>
      </c>
      <c r="H15" s="136">
        <f t="shared" si="0"/>
        <v>2110</v>
      </c>
      <c r="I15" s="314"/>
      <c r="J15" s="136">
        <f>+J16</f>
        <v>0</v>
      </c>
      <c r="K15" s="314"/>
      <c r="L15" s="315"/>
      <c r="M15" s="136">
        <f>+M16</f>
        <v>2110</v>
      </c>
      <c r="N15" s="136">
        <f>+N16</f>
        <v>2110</v>
      </c>
      <c r="O15" s="73"/>
      <c r="P15" s="136">
        <f aca="true" t="shared" si="1" ref="P15:T16">+P16</f>
        <v>0</v>
      </c>
      <c r="Q15" s="136">
        <f t="shared" si="1"/>
        <v>2110</v>
      </c>
      <c r="R15" s="136">
        <f t="shared" si="1"/>
        <v>2110</v>
      </c>
      <c r="S15" s="136">
        <f t="shared" si="1"/>
        <v>0</v>
      </c>
      <c r="T15" s="136">
        <f t="shared" si="1"/>
        <v>2110</v>
      </c>
      <c r="U15" s="136"/>
    </row>
    <row r="16" spans="1:21" s="203" customFormat="1" ht="18.75" customHeight="1">
      <c r="A16" s="414"/>
      <c r="B16" s="42" t="s">
        <v>508</v>
      </c>
      <c r="C16" s="198"/>
      <c r="D16" s="98">
        <f t="shared" si="0"/>
        <v>2110</v>
      </c>
      <c r="E16" s="98">
        <f t="shared" si="0"/>
        <v>0</v>
      </c>
      <c r="F16" s="98">
        <f t="shared" si="0"/>
        <v>0</v>
      </c>
      <c r="G16" s="98">
        <f t="shared" si="0"/>
        <v>2110</v>
      </c>
      <c r="H16" s="98">
        <f t="shared" si="0"/>
        <v>2110</v>
      </c>
      <c r="I16" s="314"/>
      <c r="J16" s="98">
        <f>+J17</f>
        <v>0</v>
      </c>
      <c r="K16" s="314"/>
      <c r="L16" s="315"/>
      <c r="M16" s="98">
        <f>+M17</f>
        <v>2110</v>
      </c>
      <c r="N16" s="98">
        <f>+N17</f>
        <v>2110</v>
      </c>
      <c r="O16" s="73"/>
      <c r="P16" s="98">
        <f t="shared" si="1"/>
        <v>0</v>
      </c>
      <c r="Q16" s="98">
        <f t="shared" si="1"/>
        <v>2110</v>
      </c>
      <c r="R16" s="98">
        <f t="shared" si="1"/>
        <v>2110</v>
      </c>
      <c r="S16" s="98">
        <f t="shared" si="1"/>
        <v>0</v>
      </c>
      <c r="T16" s="98">
        <f t="shared" si="1"/>
        <v>2110</v>
      </c>
      <c r="U16" s="98"/>
    </row>
    <row r="17" spans="1:21" s="204" customFormat="1" ht="18.75" customHeight="1">
      <c r="A17" s="415"/>
      <c r="B17" s="132" t="s">
        <v>543</v>
      </c>
      <c r="C17" s="347"/>
      <c r="D17" s="55">
        <f>+SUM(D18:D21)</f>
        <v>2110</v>
      </c>
      <c r="E17" s="55">
        <f>+SUM(E18:E21)</f>
        <v>0</v>
      </c>
      <c r="F17" s="55">
        <f>+SUM(F18:F21)</f>
        <v>0</v>
      </c>
      <c r="G17" s="55">
        <f>+SUM(G18:G21)</f>
        <v>2110</v>
      </c>
      <c r="H17" s="55">
        <f>+SUM(H18:H21)</f>
        <v>2110</v>
      </c>
      <c r="I17" s="196"/>
      <c r="J17" s="55">
        <f>+SUM(J18:J21)</f>
        <v>0</v>
      </c>
      <c r="K17" s="196"/>
      <c r="L17" s="196"/>
      <c r="M17" s="55">
        <f>+SUM(M18:M21)</f>
        <v>2110</v>
      </c>
      <c r="N17" s="55">
        <f>+SUM(N18:N21)</f>
        <v>2110</v>
      </c>
      <c r="O17" s="196"/>
      <c r="P17" s="55">
        <f>+SUM(P18:P21)</f>
        <v>0</v>
      </c>
      <c r="Q17" s="55">
        <f>+SUM(Q18:Q21)</f>
        <v>2110</v>
      </c>
      <c r="R17" s="55">
        <f>+SUM(R18:R21)</f>
        <v>2110</v>
      </c>
      <c r="S17" s="55">
        <f>+SUM(S18:S21)</f>
        <v>0</v>
      </c>
      <c r="T17" s="55">
        <f>+SUM(T18:T21)</f>
        <v>2110</v>
      </c>
      <c r="U17" s="55"/>
    </row>
    <row r="18" spans="1:21" s="210" customFormat="1" ht="18.75" customHeight="1">
      <c r="A18" s="207">
        <v>1</v>
      </c>
      <c r="B18" s="28" t="s">
        <v>839</v>
      </c>
      <c r="C18" s="126" t="s">
        <v>125</v>
      </c>
      <c r="D18" s="52">
        <f>+E18+G18</f>
        <v>1434</v>
      </c>
      <c r="E18" s="52"/>
      <c r="F18" s="52">
        <v>0</v>
      </c>
      <c r="G18" s="52">
        <f>1510-76</f>
        <v>1434</v>
      </c>
      <c r="H18" s="52">
        <v>1434</v>
      </c>
      <c r="I18" s="261"/>
      <c r="J18" s="52">
        <v>0</v>
      </c>
      <c r="K18" s="261"/>
      <c r="L18" s="341" t="s">
        <v>120</v>
      </c>
      <c r="M18" s="52">
        <f>G18</f>
        <v>1434</v>
      </c>
      <c r="N18" s="52">
        <f>D18</f>
        <v>1434</v>
      </c>
      <c r="O18" s="261"/>
      <c r="P18" s="52">
        <f>E18</f>
        <v>0</v>
      </c>
      <c r="Q18" s="52">
        <f>+R18+S18</f>
        <v>1434</v>
      </c>
      <c r="R18" s="52">
        <f>IF((G18+F18)&gt;0,(G18+F18),0)</f>
        <v>1434</v>
      </c>
      <c r="S18" s="52">
        <f>IF((H18+G18)&lt;0,(H18+G18),0)</f>
        <v>0</v>
      </c>
      <c r="T18" s="52">
        <f>+P18+Q18</f>
        <v>1434</v>
      </c>
      <c r="U18" s="52"/>
    </row>
    <row r="19" spans="1:21" s="204" customFormat="1" ht="18.75" customHeight="1">
      <c r="A19" s="207">
        <v>2</v>
      </c>
      <c r="B19" s="28" t="s">
        <v>1</v>
      </c>
      <c r="C19" s="126" t="s">
        <v>122</v>
      </c>
      <c r="D19" s="52">
        <f>+E19+G19</f>
        <v>589</v>
      </c>
      <c r="E19" s="52"/>
      <c r="F19" s="52">
        <v>0</v>
      </c>
      <c r="G19" s="52">
        <v>589</v>
      </c>
      <c r="H19" s="52">
        <f>G19</f>
        <v>589</v>
      </c>
      <c r="I19" s="262"/>
      <c r="J19" s="52"/>
      <c r="K19" s="262"/>
      <c r="L19" s="341" t="s">
        <v>120</v>
      </c>
      <c r="M19" s="52">
        <f>G19</f>
        <v>589</v>
      </c>
      <c r="N19" s="52">
        <f>D19</f>
        <v>589</v>
      </c>
      <c r="O19" s="73" t="s">
        <v>597</v>
      </c>
      <c r="P19" s="52">
        <f>E19</f>
        <v>0</v>
      </c>
      <c r="Q19" s="52">
        <f>+R19+S19</f>
        <v>589</v>
      </c>
      <c r="R19" s="52">
        <f>IF((G19+F19)&gt;0,(G19+F19),0)</f>
        <v>589</v>
      </c>
      <c r="S19" s="52">
        <f>IF((F19+G19)&lt;0,(F19+G19),0)</f>
        <v>0</v>
      </c>
      <c r="T19" s="52">
        <f>+P19+Q19</f>
        <v>589</v>
      </c>
      <c r="U19" s="52"/>
    </row>
    <row r="20" spans="1:21" s="4" customFormat="1" ht="18.75" customHeight="1">
      <c r="A20" s="207">
        <v>3</v>
      </c>
      <c r="B20" s="28" t="s">
        <v>0</v>
      </c>
      <c r="C20" s="126" t="s">
        <v>140</v>
      </c>
      <c r="D20" s="52">
        <f>+E20+G20</f>
        <v>72</v>
      </c>
      <c r="E20" s="52"/>
      <c r="F20" s="52">
        <v>0</v>
      </c>
      <c r="G20" s="52">
        <v>72</v>
      </c>
      <c r="H20" s="52">
        <f>G20</f>
        <v>72</v>
      </c>
      <c r="I20" s="262"/>
      <c r="J20" s="52"/>
      <c r="K20" s="262"/>
      <c r="L20" s="341" t="s">
        <v>120</v>
      </c>
      <c r="M20" s="52">
        <f>G20</f>
        <v>72</v>
      </c>
      <c r="N20" s="52">
        <f>D20</f>
        <v>72</v>
      </c>
      <c r="O20" s="262"/>
      <c r="P20" s="52">
        <f>E20</f>
        <v>0</v>
      </c>
      <c r="Q20" s="52">
        <f>+R20+S20</f>
        <v>72</v>
      </c>
      <c r="R20" s="52">
        <f>IF((G20+F20)&gt;0,(G20+F20),0)</f>
        <v>72</v>
      </c>
      <c r="S20" s="52">
        <f>IF((F20+G20)&lt;0,(F20+G20),0)</f>
        <v>0</v>
      </c>
      <c r="T20" s="52">
        <f>+P20+Q20</f>
        <v>72</v>
      </c>
      <c r="U20" s="52"/>
    </row>
    <row r="21" spans="1:21" s="203" customFormat="1" ht="18.75" customHeight="1">
      <c r="A21" s="207">
        <v>4</v>
      </c>
      <c r="B21" s="28" t="s">
        <v>840</v>
      </c>
      <c r="C21" s="126" t="s">
        <v>140</v>
      </c>
      <c r="D21" s="52">
        <f>+E21+G21</f>
        <v>15</v>
      </c>
      <c r="E21" s="52"/>
      <c r="F21" s="52">
        <v>0</v>
      </c>
      <c r="G21" s="52">
        <v>15</v>
      </c>
      <c r="H21" s="52">
        <f>G21</f>
        <v>15</v>
      </c>
      <c r="I21" s="262"/>
      <c r="J21" s="52"/>
      <c r="K21" s="262"/>
      <c r="L21" s="341" t="s">
        <v>120</v>
      </c>
      <c r="M21" s="52">
        <f>G21</f>
        <v>15</v>
      </c>
      <c r="N21" s="52">
        <f>D21</f>
        <v>15</v>
      </c>
      <c r="O21" s="262"/>
      <c r="P21" s="52">
        <f>E21</f>
        <v>0</v>
      </c>
      <c r="Q21" s="52">
        <f>+R21+S21</f>
        <v>15</v>
      </c>
      <c r="R21" s="52">
        <f>IF((G21+F21)&gt;0,(G21+F21),0)</f>
        <v>15</v>
      </c>
      <c r="S21" s="52">
        <f>IF((F21+G21)&lt;0,(F21+G21),0)</f>
        <v>0</v>
      </c>
      <c r="T21" s="52">
        <f>+P21+Q21</f>
        <v>15</v>
      </c>
      <c r="U21" s="52"/>
    </row>
    <row r="22" spans="1:21" s="206" customFormat="1" ht="18.75" customHeight="1">
      <c r="A22" s="407" t="s">
        <v>702</v>
      </c>
      <c r="B22" s="387" t="s">
        <v>312</v>
      </c>
      <c r="C22" s="416"/>
      <c r="D22" s="389">
        <f>+D23+D33+D46</f>
        <v>22440</v>
      </c>
      <c r="E22" s="389">
        <f>+E23+E33+E46</f>
        <v>18450</v>
      </c>
      <c r="F22" s="389">
        <f>+F23+F33+F46</f>
        <v>0</v>
      </c>
      <c r="G22" s="389">
        <f>+G23+G33+G46</f>
        <v>3990</v>
      </c>
      <c r="H22" s="389">
        <f>+H23+H33+H46</f>
        <v>10908</v>
      </c>
      <c r="I22" s="394"/>
      <c r="J22" s="389">
        <f>+J23+J33+J46</f>
        <v>10698</v>
      </c>
      <c r="K22" s="394"/>
      <c r="L22" s="395"/>
      <c r="M22" s="389">
        <f>+M23+M33+M46</f>
        <v>3990</v>
      </c>
      <c r="N22" s="389">
        <f>+N23+N33+N46</f>
        <v>22440</v>
      </c>
      <c r="O22" s="396"/>
      <c r="P22" s="389">
        <f>+P23+P33+P46</f>
        <v>18450</v>
      </c>
      <c r="Q22" s="389">
        <f>+Q23+Q33+Q46</f>
        <v>3990</v>
      </c>
      <c r="R22" s="389">
        <f>+R23+R33+R46</f>
        <v>4085</v>
      </c>
      <c r="S22" s="389">
        <f>+S23+S33+S46</f>
        <v>-95</v>
      </c>
      <c r="T22" s="389">
        <f>+T23+T33+T46</f>
        <v>22440</v>
      </c>
      <c r="U22" s="389"/>
    </row>
    <row r="23" spans="1:21" s="206" customFormat="1" ht="18.75" customHeight="1">
      <c r="A23" s="413" t="s">
        <v>685</v>
      </c>
      <c r="B23" s="132" t="s">
        <v>370</v>
      </c>
      <c r="C23" s="200"/>
      <c r="D23" s="55">
        <f>+SUM(D24:D32)</f>
        <v>5090</v>
      </c>
      <c r="E23" s="55">
        <f>+SUM(E24:E32)</f>
        <v>5090</v>
      </c>
      <c r="F23" s="55">
        <f>+SUM(F24:F32)</f>
        <v>0</v>
      </c>
      <c r="G23" s="55">
        <f>+SUM(G24:G32)</f>
        <v>0</v>
      </c>
      <c r="H23" s="55">
        <f>+SUM(H24:H32)</f>
        <v>2098</v>
      </c>
      <c r="I23" s="314"/>
      <c r="J23" s="55">
        <f>+SUM(J24:J32)</f>
        <v>2098</v>
      </c>
      <c r="K23" s="314"/>
      <c r="L23" s="315"/>
      <c r="M23" s="55">
        <f>+SUM(M24:M32)</f>
        <v>0</v>
      </c>
      <c r="N23" s="55">
        <f>+SUM(N24:N32)</f>
        <v>5090</v>
      </c>
      <c r="O23" s="73"/>
      <c r="P23" s="55">
        <f>+SUM(P24:P32)</f>
        <v>5090</v>
      </c>
      <c r="Q23" s="55">
        <f>+SUM(Q24:Q32)</f>
        <v>0</v>
      </c>
      <c r="R23" s="55">
        <f>+SUM(R24:R32)</f>
        <v>0</v>
      </c>
      <c r="S23" s="55">
        <f>+SUM(S24:S32)</f>
        <v>0</v>
      </c>
      <c r="T23" s="55">
        <f>+SUM(T24:T32)</f>
        <v>5090</v>
      </c>
      <c r="U23" s="55"/>
    </row>
    <row r="24" spans="1:21" s="206" customFormat="1" ht="18.75" customHeight="1">
      <c r="A24" s="397">
        <v>1</v>
      </c>
      <c r="B24" s="28" t="s">
        <v>454</v>
      </c>
      <c r="C24" s="126" t="s">
        <v>484</v>
      </c>
      <c r="D24" s="78">
        <f aca="true" t="shared" si="2" ref="D24:D32">+E24+G24</f>
        <v>835</v>
      </c>
      <c r="E24" s="52">
        <v>835</v>
      </c>
      <c r="F24" s="78"/>
      <c r="G24" s="78"/>
      <c r="H24" s="78">
        <v>200</v>
      </c>
      <c r="I24" s="314"/>
      <c r="J24" s="52">
        <v>200</v>
      </c>
      <c r="K24" s="314"/>
      <c r="L24" s="315" t="s">
        <v>119</v>
      </c>
      <c r="M24" s="295">
        <f aca="true" t="shared" si="3" ref="M24:M32">G24</f>
        <v>0</v>
      </c>
      <c r="N24" s="52">
        <f aca="true" t="shared" si="4" ref="N24:N32">D24</f>
        <v>835</v>
      </c>
      <c r="O24" s="73"/>
      <c r="P24" s="52">
        <f aca="true" t="shared" si="5" ref="P24:P32">E24</f>
        <v>835</v>
      </c>
      <c r="Q24" s="52">
        <f aca="true" t="shared" si="6" ref="Q24:Q32">+R24+S24</f>
        <v>0</v>
      </c>
      <c r="R24" s="52">
        <f aca="true" t="shared" si="7" ref="R24:R32">IF((G24+F24)&gt;0,(G24+F24),0)</f>
        <v>0</v>
      </c>
      <c r="S24" s="52">
        <f aca="true" t="shared" si="8" ref="S24:S32">IF((F24+G24)&lt;0,(F24+G24),0)</f>
        <v>0</v>
      </c>
      <c r="T24" s="52">
        <f aca="true" t="shared" si="9" ref="T24:T32">+P24+Q24</f>
        <v>835</v>
      </c>
      <c r="U24" s="52"/>
    </row>
    <row r="25" spans="1:21" s="206" customFormat="1" ht="18.75" customHeight="1">
      <c r="A25" s="397">
        <v>2</v>
      </c>
      <c r="B25" s="28" t="s">
        <v>455</v>
      </c>
      <c r="C25" s="126" t="s">
        <v>484</v>
      </c>
      <c r="D25" s="78">
        <f t="shared" si="2"/>
        <v>370</v>
      </c>
      <c r="E25" s="52">
        <v>370</v>
      </c>
      <c r="F25" s="78"/>
      <c r="G25" s="78"/>
      <c r="H25" s="78">
        <v>150</v>
      </c>
      <c r="I25" s="314"/>
      <c r="J25" s="52">
        <v>150</v>
      </c>
      <c r="K25" s="314"/>
      <c r="L25" s="315" t="s">
        <v>119</v>
      </c>
      <c r="M25" s="295">
        <f t="shared" si="3"/>
        <v>0</v>
      </c>
      <c r="N25" s="52">
        <f t="shared" si="4"/>
        <v>370</v>
      </c>
      <c r="O25" s="73"/>
      <c r="P25" s="52">
        <f t="shared" si="5"/>
        <v>370</v>
      </c>
      <c r="Q25" s="52">
        <f t="shared" si="6"/>
        <v>0</v>
      </c>
      <c r="R25" s="52">
        <f t="shared" si="7"/>
        <v>0</v>
      </c>
      <c r="S25" s="52">
        <f t="shared" si="8"/>
        <v>0</v>
      </c>
      <c r="T25" s="52">
        <f t="shared" si="9"/>
        <v>370</v>
      </c>
      <c r="U25" s="52"/>
    </row>
    <row r="26" spans="1:21" s="206" customFormat="1" ht="25.5" customHeight="1">
      <c r="A26" s="397">
        <v>3</v>
      </c>
      <c r="B26" s="28" t="s">
        <v>456</v>
      </c>
      <c r="C26" s="126" t="s">
        <v>484</v>
      </c>
      <c r="D26" s="78">
        <f t="shared" si="2"/>
        <v>742</v>
      </c>
      <c r="E26" s="52">
        <v>742</v>
      </c>
      <c r="F26" s="78"/>
      <c r="G26" s="78"/>
      <c r="H26" s="78">
        <v>435</v>
      </c>
      <c r="I26" s="314"/>
      <c r="J26" s="52">
        <v>435</v>
      </c>
      <c r="K26" s="314"/>
      <c r="L26" s="315" t="s">
        <v>119</v>
      </c>
      <c r="M26" s="295">
        <f t="shared" si="3"/>
        <v>0</v>
      </c>
      <c r="N26" s="52">
        <f t="shared" si="4"/>
        <v>742</v>
      </c>
      <c r="O26" s="73"/>
      <c r="P26" s="52">
        <f t="shared" si="5"/>
        <v>742</v>
      </c>
      <c r="Q26" s="52">
        <f t="shared" si="6"/>
        <v>0</v>
      </c>
      <c r="R26" s="52">
        <f t="shared" si="7"/>
        <v>0</v>
      </c>
      <c r="S26" s="52">
        <f t="shared" si="8"/>
        <v>0</v>
      </c>
      <c r="T26" s="52">
        <f t="shared" si="9"/>
        <v>742</v>
      </c>
      <c r="U26" s="52"/>
    </row>
    <row r="27" spans="1:21" s="203" customFormat="1" ht="18.75" customHeight="1">
      <c r="A27" s="397">
        <v>4</v>
      </c>
      <c r="B27" s="28" t="s">
        <v>457</v>
      </c>
      <c r="C27" s="126" t="s">
        <v>484</v>
      </c>
      <c r="D27" s="78">
        <f t="shared" si="2"/>
        <v>556</v>
      </c>
      <c r="E27" s="52">
        <v>556</v>
      </c>
      <c r="F27" s="78"/>
      <c r="G27" s="78"/>
      <c r="H27" s="78">
        <v>200</v>
      </c>
      <c r="I27" s="314"/>
      <c r="J27" s="52">
        <v>200</v>
      </c>
      <c r="K27" s="314"/>
      <c r="L27" s="315" t="s">
        <v>119</v>
      </c>
      <c r="M27" s="295">
        <f t="shared" si="3"/>
        <v>0</v>
      </c>
      <c r="N27" s="52">
        <f t="shared" si="4"/>
        <v>556</v>
      </c>
      <c r="O27" s="73"/>
      <c r="P27" s="52">
        <f t="shared" si="5"/>
        <v>556</v>
      </c>
      <c r="Q27" s="52">
        <f t="shared" si="6"/>
        <v>0</v>
      </c>
      <c r="R27" s="52">
        <f t="shared" si="7"/>
        <v>0</v>
      </c>
      <c r="S27" s="52">
        <f t="shared" si="8"/>
        <v>0</v>
      </c>
      <c r="T27" s="52">
        <f t="shared" si="9"/>
        <v>556</v>
      </c>
      <c r="U27" s="52"/>
    </row>
    <row r="28" spans="1:21" s="204" customFormat="1" ht="25.5" customHeight="1">
      <c r="A28" s="397">
        <v>5</v>
      </c>
      <c r="B28" s="28" t="s">
        <v>458</v>
      </c>
      <c r="C28" s="126" t="s">
        <v>484</v>
      </c>
      <c r="D28" s="78">
        <f t="shared" si="2"/>
        <v>744</v>
      </c>
      <c r="E28" s="52">
        <v>744</v>
      </c>
      <c r="F28" s="78"/>
      <c r="G28" s="78"/>
      <c r="H28" s="78">
        <v>125</v>
      </c>
      <c r="I28" s="314"/>
      <c r="J28" s="52">
        <v>125</v>
      </c>
      <c r="K28" s="314"/>
      <c r="L28" s="315" t="s">
        <v>119</v>
      </c>
      <c r="M28" s="295">
        <f t="shared" si="3"/>
        <v>0</v>
      </c>
      <c r="N28" s="52">
        <f t="shared" si="4"/>
        <v>744</v>
      </c>
      <c r="O28" s="73"/>
      <c r="P28" s="52">
        <f t="shared" si="5"/>
        <v>744</v>
      </c>
      <c r="Q28" s="52">
        <f t="shared" si="6"/>
        <v>0</v>
      </c>
      <c r="R28" s="52">
        <f t="shared" si="7"/>
        <v>0</v>
      </c>
      <c r="S28" s="52">
        <f t="shared" si="8"/>
        <v>0</v>
      </c>
      <c r="T28" s="52">
        <f t="shared" si="9"/>
        <v>744</v>
      </c>
      <c r="U28" s="52"/>
    </row>
    <row r="29" spans="1:21" s="203" customFormat="1" ht="18.75" customHeight="1">
      <c r="A29" s="397">
        <v>6</v>
      </c>
      <c r="B29" s="28" t="s">
        <v>459</v>
      </c>
      <c r="C29" s="126" t="s">
        <v>484</v>
      </c>
      <c r="D29" s="78">
        <f t="shared" si="2"/>
        <v>465</v>
      </c>
      <c r="E29" s="52">
        <v>465</v>
      </c>
      <c r="F29" s="78"/>
      <c r="G29" s="78"/>
      <c r="H29" s="78">
        <v>338</v>
      </c>
      <c r="I29" s="314"/>
      <c r="J29" s="52">
        <v>338</v>
      </c>
      <c r="K29" s="314"/>
      <c r="L29" s="341" t="s">
        <v>120</v>
      </c>
      <c r="M29" s="295">
        <f t="shared" si="3"/>
        <v>0</v>
      </c>
      <c r="N29" s="52">
        <f t="shared" si="4"/>
        <v>465</v>
      </c>
      <c r="O29" s="73"/>
      <c r="P29" s="52">
        <f t="shared" si="5"/>
        <v>465</v>
      </c>
      <c r="Q29" s="52">
        <f t="shared" si="6"/>
        <v>0</v>
      </c>
      <c r="R29" s="52">
        <f t="shared" si="7"/>
        <v>0</v>
      </c>
      <c r="S29" s="52">
        <f t="shared" si="8"/>
        <v>0</v>
      </c>
      <c r="T29" s="52">
        <f t="shared" si="9"/>
        <v>465</v>
      </c>
      <c r="U29" s="52"/>
    </row>
    <row r="30" spans="1:21" s="211" customFormat="1" ht="18.75" customHeight="1">
      <c r="A30" s="397">
        <v>7</v>
      </c>
      <c r="B30" s="28" t="s">
        <v>460</v>
      </c>
      <c r="C30" s="126" t="s">
        <v>484</v>
      </c>
      <c r="D30" s="78">
        <f t="shared" si="2"/>
        <v>370</v>
      </c>
      <c r="E30" s="52">
        <v>370</v>
      </c>
      <c r="F30" s="78"/>
      <c r="G30" s="78"/>
      <c r="H30" s="78">
        <v>200</v>
      </c>
      <c r="I30" s="314"/>
      <c r="J30" s="52">
        <v>200</v>
      </c>
      <c r="K30" s="314"/>
      <c r="L30" s="315" t="s">
        <v>119</v>
      </c>
      <c r="M30" s="295">
        <f t="shared" si="3"/>
        <v>0</v>
      </c>
      <c r="N30" s="52">
        <f t="shared" si="4"/>
        <v>370</v>
      </c>
      <c r="O30" s="73"/>
      <c r="P30" s="52">
        <f t="shared" si="5"/>
        <v>370</v>
      </c>
      <c r="Q30" s="52">
        <f t="shared" si="6"/>
        <v>0</v>
      </c>
      <c r="R30" s="52">
        <f t="shared" si="7"/>
        <v>0</v>
      </c>
      <c r="S30" s="52">
        <f t="shared" si="8"/>
        <v>0</v>
      </c>
      <c r="T30" s="52">
        <f t="shared" si="9"/>
        <v>370</v>
      </c>
      <c r="U30" s="52"/>
    </row>
    <row r="31" spans="1:21" s="206" customFormat="1" ht="25.5" customHeight="1">
      <c r="A31" s="397">
        <v>8</v>
      </c>
      <c r="B31" s="28" t="s">
        <v>461</v>
      </c>
      <c r="C31" s="126" t="s">
        <v>484</v>
      </c>
      <c r="D31" s="78">
        <f t="shared" si="2"/>
        <v>558</v>
      </c>
      <c r="E31" s="52">
        <v>558</v>
      </c>
      <c r="F31" s="78"/>
      <c r="G31" s="78"/>
      <c r="H31" s="78">
        <v>350</v>
      </c>
      <c r="I31" s="314"/>
      <c r="J31" s="52">
        <v>350</v>
      </c>
      <c r="K31" s="314"/>
      <c r="L31" s="315" t="s">
        <v>119</v>
      </c>
      <c r="M31" s="295">
        <f t="shared" si="3"/>
        <v>0</v>
      </c>
      <c r="N31" s="52">
        <f t="shared" si="4"/>
        <v>558</v>
      </c>
      <c r="O31" s="73"/>
      <c r="P31" s="52">
        <f t="shared" si="5"/>
        <v>558</v>
      </c>
      <c r="Q31" s="52">
        <f t="shared" si="6"/>
        <v>0</v>
      </c>
      <c r="R31" s="52">
        <f t="shared" si="7"/>
        <v>0</v>
      </c>
      <c r="S31" s="52">
        <f t="shared" si="8"/>
        <v>0</v>
      </c>
      <c r="T31" s="52">
        <f t="shared" si="9"/>
        <v>558</v>
      </c>
      <c r="U31" s="52"/>
    </row>
    <row r="32" spans="1:21" s="211" customFormat="1" ht="18.75" customHeight="1">
      <c r="A32" s="397">
        <v>9</v>
      </c>
      <c r="B32" s="28" t="s">
        <v>462</v>
      </c>
      <c r="C32" s="126" t="s">
        <v>484</v>
      </c>
      <c r="D32" s="78">
        <f t="shared" si="2"/>
        <v>450</v>
      </c>
      <c r="E32" s="52">
        <v>450</v>
      </c>
      <c r="F32" s="78"/>
      <c r="G32" s="78"/>
      <c r="H32" s="78">
        <v>100</v>
      </c>
      <c r="I32" s="314"/>
      <c r="J32" s="52">
        <v>100</v>
      </c>
      <c r="K32" s="314"/>
      <c r="L32" s="341" t="s">
        <v>119</v>
      </c>
      <c r="M32" s="295">
        <f t="shared" si="3"/>
        <v>0</v>
      </c>
      <c r="N32" s="52">
        <f t="shared" si="4"/>
        <v>450</v>
      </c>
      <c r="O32" s="73"/>
      <c r="P32" s="52">
        <f t="shared" si="5"/>
        <v>450</v>
      </c>
      <c r="Q32" s="52">
        <f t="shared" si="6"/>
        <v>0</v>
      </c>
      <c r="R32" s="52">
        <f t="shared" si="7"/>
        <v>0</v>
      </c>
      <c r="S32" s="52">
        <f t="shared" si="8"/>
        <v>0</v>
      </c>
      <c r="T32" s="52">
        <f t="shared" si="9"/>
        <v>450</v>
      </c>
      <c r="U32" s="52" t="s">
        <v>597</v>
      </c>
    </row>
    <row r="33" spans="1:21" s="211" customFormat="1" ht="18.75" customHeight="1">
      <c r="A33" s="413" t="s">
        <v>686</v>
      </c>
      <c r="B33" s="132" t="s">
        <v>463</v>
      </c>
      <c r="C33" s="133"/>
      <c r="D33" s="55">
        <f>+SUM(D34:D45)</f>
        <v>8922</v>
      </c>
      <c r="E33" s="55">
        <f>+SUM(E34:E45)</f>
        <v>8922</v>
      </c>
      <c r="F33" s="55">
        <f>+SUM(F34:F45)</f>
        <v>0</v>
      </c>
      <c r="G33" s="55">
        <f>+SUM(G34:G45)</f>
        <v>0</v>
      </c>
      <c r="H33" s="55">
        <f>+SUM(H34:H45)</f>
        <v>6550</v>
      </c>
      <c r="I33" s="314"/>
      <c r="J33" s="55">
        <f>+SUM(J34:J45)</f>
        <v>6340</v>
      </c>
      <c r="K33" s="314"/>
      <c r="L33" s="341"/>
      <c r="M33" s="55">
        <f>+SUM(M34:M45)</f>
        <v>0</v>
      </c>
      <c r="N33" s="55">
        <f>+SUM(N34:N45)</f>
        <v>8922</v>
      </c>
      <c r="O33" s="73"/>
      <c r="P33" s="55">
        <f>+SUM(P34:P45)</f>
        <v>8922</v>
      </c>
      <c r="Q33" s="55">
        <f>+SUM(Q34:Q45)</f>
        <v>0</v>
      </c>
      <c r="R33" s="55">
        <f>+SUM(R34:R45)</f>
        <v>95</v>
      </c>
      <c r="S33" s="55">
        <f>+SUM(S34:S45)</f>
        <v>-95</v>
      </c>
      <c r="T33" s="55">
        <f>+SUM(T34:T45)</f>
        <v>8922</v>
      </c>
      <c r="U33" s="55"/>
    </row>
    <row r="34" spans="1:21" s="211" customFormat="1" ht="18.75" customHeight="1">
      <c r="A34" s="397">
        <v>1</v>
      </c>
      <c r="B34" s="28" t="s">
        <v>464</v>
      </c>
      <c r="C34" s="126" t="s">
        <v>157</v>
      </c>
      <c r="D34" s="78">
        <f aca="true" t="shared" si="10" ref="D34:D45">+E34+G34</f>
        <v>967</v>
      </c>
      <c r="E34" s="52">
        <v>1000</v>
      </c>
      <c r="F34" s="78"/>
      <c r="G34" s="78">
        <v>-33</v>
      </c>
      <c r="H34" s="78">
        <v>950</v>
      </c>
      <c r="I34" s="314"/>
      <c r="J34" s="52">
        <v>900</v>
      </c>
      <c r="K34" s="314"/>
      <c r="L34" s="341" t="s">
        <v>120</v>
      </c>
      <c r="M34" s="295">
        <f aca="true" t="shared" si="11" ref="M34:M45">G34</f>
        <v>-33</v>
      </c>
      <c r="N34" s="52">
        <f aca="true" t="shared" si="12" ref="N34:N45">D34</f>
        <v>967</v>
      </c>
      <c r="O34" s="73"/>
      <c r="P34" s="52">
        <f aca="true" t="shared" si="13" ref="P34:P45">E34</f>
        <v>1000</v>
      </c>
      <c r="Q34" s="52">
        <f aca="true" t="shared" si="14" ref="Q34:Q45">+R34+S34</f>
        <v>-33</v>
      </c>
      <c r="R34" s="52">
        <f aca="true" t="shared" si="15" ref="R34:R45">IF((G34+F34)&gt;0,(G34+F34),0)</f>
        <v>0</v>
      </c>
      <c r="S34" s="52">
        <f aca="true" t="shared" si="16" ref="S34:S45">IF((F34+G34)&lt;0,(F34+G34),0)</f>
        <v>-33</v>
      </c>
      <c r="T34" s="52">
        <f aca="true" t="shared" si="17" ref="T34:T45">+P34+Q34</f>
        <v>967</v>
      </c>
      <c r="U34" s="52"/>
    </row>
    <row r="35" spans="1:21" ht="18.75" customHeight="1">
      <c r="A35" s="397">
        <v>2</v>
      </c>
      <c r="B35" s="28" t="s">
        <v>465</v>
      </c>
      <c r="C35" s="126" t="s">
        <v>157</v>
      </c>
      <c r="D35" s="78">
        <f t="shared" si="10"/>
        <v>850</v>
      </c>
      <c r="E35" s="52">
        <v>850</v>
      </c>
      <c r="F35" s="78"/>
      <c r="G35" s="78"/>
      <c r="H35" s="78">
        <v>850</v>
      </c>
      <c r="I35" s="314"/>
      <c r="J35" s="52">
        <v>800</v>
      </c>
      <c r="K35" s="314"/>
      <c r="L35" s="341" t="s">
        <v>120</v>
      </c>
      <c r="M35" s="295">
        <f t="shared" si="11"/>
        <v>0</v>
      </c>
      <c r="N35" s="52">
        <f t="shared" si="12"/>
        <v>850</v>
      </c>
      <c r="O35" s="73"/>
      <c r="P35" s="52">
        <f t="shared" si="13"/>
        <v>850</v>
      </c>
      <c r="Q35" s="52">
        <f t="shared" si="14"/>
        <v>0</v>
      </c>
      <c r="R35" s="52">
        <f t="shared" si="15"/>
        <v>0</v>
      </c>
      <c r="S35" s="52">
        <f t="shared" si="16"/>
        <v>0</v>
      </c>
      <c r="T35" s="52">
        <f t="shared" si="17"/>
        <v>850</v>
      </c>
      <c r="U35" s="52"/>
    </row>
    <row r="36" spans="1:21" ht="18.75" customHeight="1">
      <c r="A36" s="397">
        <v>3</v>
      </c>
      <c r="B36" s="28" t="s">
        <v>466</v>
      </c>
      <c r="C36" s="126" t="s">
        <v>157</v>
      </c>
      <c r="D36" s="78">
        <f t="shared" si="10"/>
        <v>295</v>
      </c>
      <c r="E36" s="52">
        <v>200</v>
      </c>
      <c r="F36" s="78"/>
      <c r="G36" s="78">
        <v>95</v>
      </c>
      <c r="H36" s="78">
        <v>200</v>
      </c>
      <c r="I36" s="314"/>
      <c r="J36" s="52">
        <v>190</v>
      </c>
      <c r="K36" s="314"/>
      <c r="L36" s="341" t="s">
        <v>120</v>
      </c>
      <c r="M36" s="295">
        <f t="shared" si="11"/>
        <v>95</v>
      </c>
      <c r="N36" s="52">
        <f t="shared" si="12"/>
        <v>295</v>
      </c>
      <c r="O36" s="73"/>
      <c r="P36" s="52">
        <f t="shared" si="13"/>
        <v>200</v>
      </c>
      <c r="Q36" s="52">
        <f t="shared" si="14"/>
        <v>95</v>
      </c>
      <c r="R36" s="52">
        <f t="shared" si="15"/>
        <v>95</v>
      </c>
      <c r="S36" s="52">
        <f t="shared" si="16"/>
        <v>0</v>
      </c>
      <c r="T36" s="52">
        <f t="shared" si="17"/>
        <v>295</v>
      </c>
      <c r="U36" s="52"/>
    </row>
    <row r="37" spans="1:21" ht="25.5" customHeight="1">
      <c r="A37" s="397">
        <v>4</v>
      </c>
      <c r="B37" s="28" t="s">
        <v>467</v>
      </c>
      <c r="C37" s="126" t="s">
        <v>157</v>
      </c>
      <c r="D37" s="78">
        <f t="shared" si="10"/>
        <v>650</v>
      </c>
      <c r="E37" s="52">
        <v>650</v>
      </c>
      <c r="F37" s="78"/>
      <c r="G37" s="78"/>
      <c r="H37" s="78">
        <v>600</v>
      </c>
      <c r="I37" s="314"/>
      <c r="J37" s="52">
        <v>550</v>
      </c>
      <c r="K37" s="314"/>
      <c r="L37" s="341" t="s">
        <v>120</v>
      </c>
      <c r="M37" s="295">
        <f t="shared" si="11"/>
        <v>0</v>
      </c>
      <c r="N37" s="52">
        <f t="shared" si="12"/>
        <v>650</v>
      </c>
      <c r="O37" s="73"/>
      <c r="P37" s="52">
        <f t="shared" si="13"/>
        <v>650</v>
      </c>
      <c r="Q37" s="52">
        <f t="shared" si="14"/>
        <v>0</v>
      </c>
      <c r="R37" s="52">
        <f t="shared" si="15"/>
        <v>0</v>
      </c>
      <c r="S37" s="52">
        <f t="shared" si="16"/>
        <v>0</v>
      </c>
      <c r="T37" s="52">
        <f t="shared" si="17"/>
        <v>650</v>
      </c>
      <c r="U37" s="52"/>
    </row>
    <row r="38" spans="1:21" ht="18.75" customHeight="1">
      <c r="A38" s="397">
        <v>5</v>
      </c>
      <c r="B38" s="28" t="s">
        <v>468</v>
      </c>
      <c r="C38" s="126" t="s">
        <v>157</v>
      </c>
      <c r="D38" s="78">
        <f t="shared" si="10"/>
        <v>900</v>
      </c>
      <c r="E38" s="296">
        <v>900</v>
      </c>
      <c r="F38" s="78"/>
      <c r="G38" s="78"/>
      <c r="H38" s="78">
        <v>900</v>
      </c>
      <c r="I38" s="314"/>
      <c r="J38" s="52">
        <v>900</v>
      </c>
      <c r="K38" s="314"/>
      <c r="L38" s="341" t="s">
        <v>120</v>
      </c>
      <c r="M38" s="295">
        <f t="shared" si="11"/>
        <v>0</v>
      </c>
      <c r="N38" s="52">
        <f t="shared" si="12"/>
        <v>900</v>
      </c>
      <c r="O38" s="73"/>
      <c r="P38" s="52">
        <f t="shared" si="13"/>
        <v>900</v>
      </c>
      <c r="Q38" s="52">
        <f t="shared" si="14"/>
        <v>0</v>
      </c>
      <c r="R38" s="52">
        <f t="shared" si="15"/>
        <v>0</v>
      </c>
      <c r="S38" s="52">
        <f t="shared" si="16"/>
        <v>0</v>
      </c>
      <c r="T38" s="52">
        <f t="shared" si="17"/>
        <v>900</v>
      </c>
      <c r="U38" s="52"/>
    </row>
    <row r="39" spans="1:21" ht="18.75" customHeight="1">
      <c r="A39" s="397">
        <v>6</v>
      </c>
      <c r="B39" s="28" t="s">
        <v>469</v>
      </c>
      <c r="C39" s="126" t="s">
        <v>157</v>
      </c>
      <c r="D39" s="78">
        <f t="shared" si="10"/>
        <v>371</v>
      </c>
      <c r="E39" s="296">
        <v>400</v>
      </c>
      <c r="F39" s="78"/>
      <c r="G39" s="78">
        <v>-29</v>
      </c>
      <c r="H39" s="78">
        <v>350</v>
      </c>
      <c r="I39" s="314"/>
      <c r="J39" s="52">
        <v>350</v>
      </c>
      <c r="K39" s="314"/>
      <c r="L39" s="341" t="s">
        <v>120</v>
      </c>
      <c r="M39" s="295">
        <f t="shared" si="11"/>
        <v>-29</v>
      </c>
      <c r="N39" s="52">
        <f t="shared" si="12"/>
        <v>371</v>
      </c>
      <c r="O39" s="73"/>
      <c r="P39" s="52">
        <f t="shared" si="13"/>
        <v>400</v>
      </c>
      <c r="Q39" s="52">
        <f t="shared" si="14"/>
        <v>-29</v>
      </c>
      <c r="R39" s="52">
        <f t="shared" si="15"/>
        <v>0</v>
      </c>
      <c r="S39" s="52">
        <f t="shared" si="16"/>
        <v>-29</v>
      </c>
      <c r="T39" s="52">
        <f t="shared" si="17"/>
        <v>371</v>
      </c>
      <c r="U39" s="52"/>
    </row>
    <row r="40" spans="1:21" ht="18.75" customHeight="1">
      <c r="A40" s="397">
        <v>7</v>
      </c>
      <c r="B40" s="28" t="s">
        <v>470</v>
      </c>
      <c r="C40" s="126" t="s">
        <v>157</v>
      </c>
      <c r="D40" s="78">
        <f t="shared" si="10"/>
        <v>637</v>
      </c>
      <c r="E40" s="296">
        <v>670</v>
      </c>
      <c r="F40" s="78"/>
      <c r="G40" s="78">
        <v>-33</v>
      </c>
      <c r="H40" s="78">
        <v>650</v>
      </c>
      <c r="I40" s="314"/>
      <c r="J40" s="52">
        <v>600</v>
      </c>
      <c r="K40" s="314"/>
      <c r="L40" s="341" t="s">
        <v>120</v>
      </c>
      <c r="M40" s="295">
        <f t="shared" si="11"/>
        <v>-33</v>
      </c>
      <c r="N40" s="52">
        <f t="shared" si="12"/>
        <v>637</v>
      </c>
      <c r="O40" s="73"/>
      <c r="P40" s="52">
        <f t="shared" si="13"/>
        <v>670</v>
      </c>
      <c r="Q40" s="52">
        <f t="shared" si="14"/>
        <v>-33</v>
      </c>
      <c r="R40" s="52">
        <f t="shared" si="15"/>
        <v>0</v>
      </c>
      <c r="S40" s="52">
        <f t="shared" si="16"/>
        <v>-33</v>
      </c>
      <c r="T40" s="52">
        <f t="shared" si="17"/>
        <v>637</v>
      </c>
      <c r="U40" s="52"/>
    </row>
    <row r="41" spans="1:21" ht="18.75" customHeight="1">
      <c r="A41" s="397">
        <v>8</v>
      </c>
      <c r="B41" s="28" t="s">
        <v>471</v>
      </c>
      <c r="C41" s="126" t="s">
        <v>125</v>
      </c>
      <c r="D41" s="78">
        <f t="shared" si="10"/>
        <v>900</v>
      </c>
      <c r="E41" s="296">
        <v>900</v>
      </c>
      <c r="F41" s="52"/>
      <c r="G41" s="52"/>
      <c r="H41" s="78">
        <v>900</v>
      </c>
      <c r="I41" s="314"/>
      <c r="J41" s="52">
        <v>900</v>
      </c>
      <c r="K41" s="314"/>
      <c r="L41" s="341" t="s">
        <v>120</v>
      </c>
      <c r="M41" s="295">
        <f t="shared" si="11"/>
        <v>0</v>
      </c>
      <c r="N41" s="52">
        <f t="shared" si="12"/>
        <v>900</v>
      </c>
      <c r="O41" s="73"/>
      <c r="P41" s="52">
        <f t="shared" si="13"/>
        <v>900</v>
      </c>
      <c r="Q41" s="52">
        <f t="shared" si="14"/>
        <v>0</v>
      </c>
      <c r="R41" s="52">
        <f t="shared" si="15"/>
        <v>0</v>
      </c>
      <c r="S41" s="52">
        <f t="shared" si="16"/>
        <v>0</v>
      </c>
      <c r="T41" s="52">
        <f t="shared" si="17"/>
        <v>900</v>
      </c>
      <c r="U41" s="52"/>
    </row>
    <row r="42" spans="1:21" ht="18.75" customHeight="1">
      <c r="A42" s="397">
        <v>9</v>
      </c>
      <c r="B42" s="28" t="s">
        <v>472</v>
      </c>
      <c r="C42" s="126" t="s">
        <v>125</v>
      </c>
      <c r="D42" s="78">
        <f t="shared" si="10"/>
        <v>1100</v>
      </c>
      <c r="E42" s="296">
        <v>1100</v>
      </c>
      <c r="F42" s="78"/>
      <c r="G42" s="78"/>
      <c r="H42" s="78">
        <v>450</v>
      </c>
      <c r="I42" s="314"/>
      <c r="J42" s="52">
        <v>450</v>
      </c>
      <c r="K42" s="314"/>
      <c r="L42" s="341" t="s">
        <v>119</v>
      </c>
      <c r="M42" s="295">
        <f t="shared" si="11"/>
        <v>0</v>
      </c>
      <c r="N42" s="52">
        <f t="shared" si="12"/>
        <v>1100</v>
      </c>
      <c r="O42" s="73"/>
      <c r="P42" s="52">
        <f t="shared" si="13"/>
        <v>1100</v>
      </c>
      <c r="Q42" s="52">
        <f t="shared" si="14"/>
        <v>0</v>
      </c>
      <c r="R42" s="52">
        <f t="shared" si="15"/>
        <v>0</v>
      </c>
      <c r="S42" s="52">
        <f t="shared" si="16"/>
        <v>0</v>
      </c>
      <c r="T42" s="52">
        <f t="shared" si="17"/>
        <v>1100</v>
      </c>
      <c r="U42" s="52"/>
    </row>
    <row r="43" spans="1:21" ht="18.75" customHeight="1">
      <c r="A43" s="397">
        <v>10</v>
      </c>
      <c r="B43" s="28" t="s">
        <v>473</v>
      </c>
      <c r="C43" s="126" t="s">
        <v>91</v>
      </c>
      <c r="D43" s="78">
        <f t="shared" si="10"/>
        <v>1080</v>
      </c>
      <c r="E43" s="52">
        <v>1080</v>
      </c>
      <c r="F43" s="78"/>
      <c r="G43" s="78"/>
      <c r="H43" s="78">
        <v>200</v>
      </c>
      <c r="I43" s="314"/>
      <c r="J43" s="52">
        <v>200</v>
      </c>
      <c r="K43" s="314"/>
      <c r="L43" s="315" t="s">
        <v>119</v>
      </c>
      <c r="M43" s="295">
        <f t="shared" si="11"/>
        <v>0</v>
      </c>
      <c r="N43" s="52">
        <f t="shared" si="12"/>
        <v>1080</v>
      </c>
      <c r="O43" s="73"/>
      <c r="P43" s="52">
        <f t="shared" si="13"/>
        <v>1080</v>
      </c>
      <c r="Q43" s="52">
        <f t="shared" si="14"/>
        <v>0</v>
      </c>
      <c r="R43" s="52">
        <f t="shared" si="15"/>
        <v>0</v>
      </c>
      <c r="S43" s="52">
        <f t="shared" si="16"/>
        <v>0</v>
      </c>
      <c r="T43" s="52">
        <f t="shared" si="17"/>
        <v>1080</v>
      </c>
      <c r="U43" s="52"/>
    </row>
    <row r="44" spans="1:21" ht="18.75" customHeight="1">
      <c r="A44" s="397">
        <v>11</v>
      </c>
      <c r="B44" s="28" t="s">
        <v>474</v>
      </c>
      <c r="C44" s="126" t="s">
        <v>779</v>
      </c>
      <c r="D44" s="78">
        <f t="shared" si="10"/>
        <v>800</v>
      </c>
      <c r="E44" s="52">
        <v>800</v>
      </c>
      <c r="F44" s="78"/>
      <c r="G44" s="78"/>
      <c r="H44" s="78">
        <v>350</v>
      </c>
      <c r="I44" s="314"/>
      <c r="J44" s="52">
        <v>350</v>
      </c>
      <c r="K44" s="314"/>
      <c r="L44" s="315" t="s">
        <v>119</v>
      </c>
      <c r="M44" s="295">
        <f t="shared" si="11"/>
        <v>0</v>
      </c>
      <c r="N44" s="52">
        <f t="shared" si="12"/>
        <v>800</v>
      </c>
      <c r="O44" s="73"/>
      <c r="P44" s="52">
        <f t="shared" si="13"/>
        <v>800</v>
      </c>
      <c r="Q44" s="52">
        <f t="shared" si="14"/>
        <v>0</v>
      </c>
      <c r="R44" s="52">
        <f t="shared" si="15"/>
        <v>0</v>
      </c>
      <c r="S44" s="52">
        <f t="shared" si="16"/>
        <v>0</v>
      </c>
      <c r="T44" s="52">
        <f t="shared" si="17"/>
        <v>800</v>
      </c>
      <c r="U44" s="52"/>
    </row>
    <row r="45" spans="1:21" ht="18.75" customHeight="1">
      <c r="A45" s="397">
        <v>12</v>
      </c>
      <c r="B45" s="28" t="s">
        <v>475</v>
      </c>
      <c r="C45" s="126" t="s">
        <v>109</v>
      </c>
      <c r="D45" s="78">
        <f t="shared" si="10"/>
        <v>372</v>
      </c>
      <c r="E45" s="52">
        <v>372</v>
      </c>
      <c r="F45" s="78"/>
      <c r="G45" s="78"/>
      <c r="H45" s="78">
        <v>150</v>
      </c>
      <c r="I45" s="314"/>
      <c r="J45" s="52">
        <v>150</v>
      </c>
      <c r="K45" s="314"/>
      <c r="L45" s="315" t="s">
        <v>119</v>
      </c>
      <c r="M45" s="295">
        <f t="shared" si="11"/>
        <v>0</v>
      </c>
      <c r="N45" s="52">
        <f t="shared" si="12"/>
        <v>372</v>
      </c>
      <c r="O45" s="73"/>
      <c r="P45" s="52">
        <f t="shared" si="13"/>
        <v>372</v>
      </c>
      <c r="Q45" s="52">
        <f t="shared" si="14"/>
        <v>0</v>
      </c>
      <c r="R45" s="52">
        <f t="shared" si="15"/>
        <v>0</v>
      </c>
      <c r="S45" s="52">
        <f t="shared" si="16"/>
        <v>0</v>
      </c>
      <c r="T45" s="52">
        <f t="shared" si="17"/>
        <v>372</v>
      </c>
      <c r="U45" s="52"/>
    </row>
    <row r="46" spans="1:21" s="204" customFormat="1" ht="18.75" customHeight="1">
      <c r="A46" s="413" t="s">
        <v>687</v>
      </c>
      <c r="B46" s="132" t="s">
        <v>426</v>
      </c>
      <c r="C46" s="133"/>
      <c r="D46" s="55">
        <f>+SUM(D47:D60)</f>
        <v>8428</v>
      </c>
      <c r="E46" s="55">
        <f>+SUM(E47:E60)</f>
        <v>4438</v>
      </c>
      <c r="F46" s="55">
        <f>+SUM(F47:F60)</f>
        <v>0</v>
      </c>
      <c r="G46" s="55">
        <f>+SUM(G47:G60)</f>
        <v>3990</v>
      </c>
      <c r="H46" s="55">
        <f>+SUM(H47:H60)</f>
        <v>2260</v>
      </c>
      <c r="I46" s="314"/>
      <c r="J46" s="55">
        <f>+SUM(J47:J60)</f>
        <v>2260</v>
      </c>
      <c r="K46" s="314"/>
      <c r="L46" s="341"/>
      <c r="M46" s="55">
        <f>+SUM(M47:M60)</f>
        <v>3990</v>
      </c>
      <c r="N46" s="55">
        <f>+SUM(N47:N60)</f>
        <v>8428</v>
      </c>
      <c r="O46" s="73"/>
      <c r="P46" s="55">
        <f>+SUM(P47:P60)</f>
        <v>4438</v>
      </c>
      <c r="Q46" s="55">
        <f>+SUM(Q47:Q60)</f>
        <v>3990</v>
      </c>
      <c r="R46" s="55">
        <f>+SUM(R47:R60)</f>
        <v>3990</v>
      </c>
      <c r="S46" s="55">
        <f>+SUM(S47:S60)</f>
        <v>0</v>
      </c>
      <c r="T46" s="55">
        <f>+SUM(T47:T60)</f>
        <v>8428</v>
      </c>
      <c r="U46" s="55"/>
    </row>
    <row r="47" spans="1:21" s="206" customFormat="1" ht="25.5" customHeight="1">
      <c r="A47" s="397">
        <v>1</v>
      </c>
      <c r="B47" s="28" t="s">
        <v>206</v>
      </c>
      <c r="C47" s="126" t="s">
        <v>617</v>
      </c>
      <c r="D47" s="78">
        <f aca="true" t="shared" si="18" ref="D47:D60">+E47+G47</f>
        <v>465</v>
      </c>
      <c r="E47" s="296">
        <v>465</v>
      </c>
      <c r="F47" s="78"/>
      <c r="G47" s="78"/>
      <c r="H47" s="78">
        <v>200</v>
      </c>
      <c r="I47" s="314"/>
      <c r="J47" s="52">
        <v>200</v>
      </c>
      <c r="K47" s="314"/>
      <c r="L47" s="341" t="s">
        <v>119</v>
      </c>
      <c r="M47" s="295">
        <f aca="true" t="shared" si="19" ref="M47:M60">G47</f>
        <v>0</v>
      </c>
      <c r="N47" s="52">
        <f aca="true" t="shared" si="20" ref="N47:N60">D47</f>
        <v>465</v>
      </c>
      <c r="O47" s="73"/>
      <c r="P47" s="52">
        <f aca="true" t="shared" si="21" ref="P47:P60">E47</f>
        <v>465</v>
      </c>
      <c r="Q47" s="52">
        <f aca="true" t="shared" si="22" ref="Q47:Q60">+R47+S47</f>
        <v>0</v>
      </c>
      <c r="R47" s="52">
        <f aca="true" t="shared" si="23" ref="R47:R60">IF((G47+F47)&gt;0,(G47+F47),0)</f>
        <v>0</v>
      </c>
      <c r="S47" s="52">
        <f aca="true" t="shared" si="24" ref="S47:S60">IF((F47+G47)&lt;0,(F47+G47),0)</f>
        <v>0</v>
      </c>
      <c r="T47" s="52">
        <f aca="true" t="shared" si="25" ref="T47:T60">+P47+Q47</f>
        <v>465</v>
      </c>
      <c r="U47" s="52"/>
    </row>
    <row r="48" spans="1:21" s="206" customFormat="1" ht="18.75" customHeight="1">
      <c r="A48" s="397">
        <v>2</v>
      </c>
      <c r="B48" s="28" t="s">
        <v>476</v>
      </c>
      <c r="C48" s="71" t="s">
        <v>486</v>
      </c>
      <c r="D48" s="78">
        <f t="shared" si="18"/>
        <v>900</v>
      </c>
      <c r="E48" s="296">
        <v>900</v>
      </c>
      <c r="F48" s="78"/>
      <c r="G48" s="78"/>
      <c r="H48" s="78">
        <v>200</v>
      </c>
      <c r="I48" s="314"/>
      <c r="J48" s="52">
        <v>200</v>
      </c>
      <c r="K48" s="314"/>
      <c r="L48" s="341" t="s">
        <v>119</v>
      </c>
      <c r="M48" s="295">
        <f t="shared" si="19"/>
        <v>0</v>
      </c>
      <c r="N48" s="52">
        <f t="shared" si="20"/>
        <v>900</v>
      </c>
      <c r="O48" s="73"/>
      <c r="P48" s="52">
        <f t="shared" si="21"/>
        <v>900</v>
      </c>
      <c r="Q48" s="52">
        <f t="shared" si="22"/>
        <v>0</v>
      </c>
      <c r="R48" s="52">
        <f t="shared" si="23"/>
        <v>0</v>
      </c>
      <c r="S48" s="52">
        <f t="shared" si="24"/>
        <v>0</v>
      </c>
      <c r="T48" s="52">
        <f t="shared" si="25"/>
        <v>900</v>
      </c>
      <c r="U48" s="52"/>
    </row>
    <row r="49" spans="1:21" s="206" customFormat="1" ht="18.75" customHeight="1">
      <c r="A49" s="397">
        <v>3</v>
      </c>
      <c r="B49" s="28" t="s">
        <v>479</v>
      </c>
      <c r="C49" s="73" t="s">
        <v>477</v>
      </c>
      <c r="D49" s="78">
        <f t="shared" si="18"/>
        <v>150</v>
      </c>
      <c r="E49" s="296">
        <v>150</v>
      </c>
      <c r="F49" s="78"/>
      <c r="G49" s="78"/>
      <c r="H49" s="78">
        <v>150</v>
      </c>
      <c r="I49" s="314"/>
      <c r="J49" s="52">
        <v>150</v>
      </c>
      <c r="K49" s="314"/>
      <c r="L49" s="341" t="s">
        <v>120</v>
      </c>
      <c r="M49" s="295">
        <f t="shared" si="19"/>
        <v>0</v>
      </c>
      <c r="N49" s="52">
        <f t="shared" si="20"/>
        <v>150</v>
      </c>
      <c r="O49" s="73"/>
      <c r="P49" s="52">
        <f t="shared" si="21"/>
        <v>150</v>
      </c>
      <c r="Q49" s="52">
        <f t="shared" si="22"/>
        <v>0</v>
      </c>
      <c r="R49" s="52">
        <f t="shared" si="23"/>
        <v>0</v>
      </c>
      <c r="S49" s="52">
        <f t="shared" si="24"/>
        <v>0</v>
      </c>
      <c r="T49" s="52">
        <f t="shared" si="25"/>
        <v>150</v>
      </c>
      <c r="U49" s="52"/>
    </row>
    <row r="50" spans="1:21" s="213" customFormat="1" ht="18.75" customHeight="1">
      <c r="A50" s="397">
        <v>4</v>
      </c>
      <c r="B50" s="28" t="s">
        <v>480</v>
      </c>
      <c r="C50" s="126" t="s">
        <v>487</v>
      </c>
      <c r="D50" s="78">
        <f t="shared" si="18"/>
        <v>628</v>
      </c>
      <c r="E50" s="296">
        <v>628</v>
      </c>
      <c r="F50" s="78"/>
      <c r="G50" s="78"/>
      <c r="H50" s="78">
        <v>200</v>
      </c>
      <c r="I50" s="314"/>
      <c r="J50" s="52">
        <v>200</v>
      </c>
      <c r="K50" s="314"/>
      <c r="L50" s="341" t="s">
        <v>119</v>
      </c>
      <c r="M50" s="295">
        <f t="shared" si="19"/>
        <v>0</v>
      </c>
      <c r="N50" s="52">
        <f t="shared" si="20"/>
        <v>628</v>
      </c>
      <c r="O50" s="73"/>
      <c r="P50" s="52">
        <f t="shared" si="21"/>
        <v>628</v>
      </c>
      <c r="Q50" s="52">
        <f t="shared" si="22"/>
        <v>0</v>
      </c>
      <c r="R50" s="52">
        <f t="shared" si="23"/>
        <v>0</v>
      </c>
      <c r="S50" s="52">
        <f t="shared" si="24"/>
        <v>0</v>
      </c>
      <c r="T50" s="52">
        <f t="shared" si="25"/>
        <v>628</v>
      </c>
      <c r="U50" s="52"/>
    </row>
    <row r="51" spans="1:21" s="213" customFormat="1" ht="18.75" customHeight="1">
      <c r="A51" s="397">
        <v>5</v>
      </c>
      <c r="B51" s="28" t="s">
        <v>481</v>
      </c>
      <c r="C51" s="126" t="s">
        <v>145</v>
      </c>
      <c r="D51" s="78">
        <f t="shared" si="18"/>
        <v>465</v>
      </c>
      <c r="E51" s="296">
        <v>465</v>
      </c>
      <c r="F51" s="78"/>
      <c r="G51" s="78"/>
      <c r="H51" s="78">
        <v>200</v>
      </c>
      <c r="I51" s="314"/>
      <c r="J51" s="52">
        <v>200</v>
      </c>
      <c r="K51" s="314"/>
      <c r="L51" s="341" t="s">
        <v>119</v>
      </c>
      <c r="M51" s="295">
        <f t="shared" si="19"/>
        <v>0</v>
      </c>
      <c r="N51" s="52">
        <f t="shared" si="20"/>
        <v>465</v>
      </c>
      <c r="O51" s="73"/>
      <c r="P51" s="52">
        <f t="shared" si="21"/>
        <v>465</v>
      </c>
      <c r="Q51" s="52">
        <f t="shared" si="22"/>
        <v>0</v>
      </c>
      <c r="R51" s="52">
        <f t="shared" si="23"/>
        <v>0</v>
      </c>
      <c r="S51" s="52">
        <f t="shared" si="24"/>
        <v>0</v>
      </c>
      <c r="T51" s="52">
        <f t="shared" si="25"/>
        <v>465</v>
      </c>
      <c r="U51" s="52"/>
    </row>
    <row r="52" spans="1:21" s="213" customFormat="1" ht="25.5" customHeight="1">
      <c r="A52" s="397">
        <v>6</v>
      </c>
      <c r="B52" s="28" t="s">
        <v>482</v>
      </c>
      <c r="C52" s="126" t="s">
        <v>109</v>
      </c>
      <c r="D52" s="78">
        <f t="shared" si="18"/>
        <v>930</v>
      </c>
      <c r="E52" s="296">
        <v>930</v>
      </c>
      <c r="F52" s="78"/>
      <c r="G52" s="78"/>
      <c r="H52" s="78">
        <v>930</v>
      </c>
      <c r="I52" s="314"/>
      <c r="J52" s="52">
        <v>930</v>
      </c>
      <c r="K52" s="314"/>
      <c r="L52" s="341" t="s">
        <v>120</v>
      </c>
      <c r="M52" s="295">
        <f t="shared" si="19"/>
        <v>0</v>
      </c>
      <c r="N52" s="52">
        <f t="shared" si="20"/>
        <v>930</v>
      </c>
      <c r="O52" s="73"/>
      <c r="P52" s="52">
        <f t="shared" si="21"/>
        <v>930</v>
      </c>
      <c r="Q52" s="52">
        <f t="shared" si="22"/>
        <v>0</v>
      </c>
      <c r="R52" s="52">
        <f t="shared" si="23"/>
        <v>0</v>
      </c>
      <c r="S52" s="52">
        <f t="shared" si="24"/>
        <v>0</v>
      </c>
      <c r="T52" s="52">
        <f t="shared" si="25"/>
        <v>930</v>
      </c>
      <c r="U52" s="52"/>
    </row>
    <row r="53" spans="1:21" s="213" customFormat="1" ht="18.75" customHeight="1">
      <c r="A53" s="397">
        <v>7</v>
      </c>
      <c r="B53" s="28" t="s">
        <v>483</v>
      </c>
      <c r="C53" s="281" t="s">
        <v>124</v>
      </c>
      <c r="D53" s="78">
        <f t="shared" si="18"/>
        <v>900</v>
      </c>
      <c r="E53" s="296">
        <v>900</v>
      </c>
      <c r="F53" s="78"/>
      <c r="G53" s="78"/>
      <c r="H53" s="78">
        <v>250</v>
      </c>
      <c r="I53" s="314"/>
      <c r="J53" s="52">
        <v>250</v>
      </c>
      <c r="K53" s="314"/>
      <c r="L53" s="341" t="s">
        <v>119</v>
      </c>
      <c r="M53" s="295">
        <f t="shared" si="19"/>
        <v>0</v>
      </c>
      <c r="N53" s="52">
        <f t="shared" si="20"/>
        <v>900</v>
      </c>
      <c r="O53" s="73"/>
      <c r="P53" s="52">
        <f t="shared" si="21"/>
        <v>900</v>
      </c>
      <c r="Q53" s="52">
        <f t="shared" si="22"/>
        <v>0</v>
      </c>
      <c r="R53" s="52">
        <f t="shared" si="23"/>
        <v>0</v>
      </c>
      <c r="S53" s="52">
        <f t="shared" si="24"/>
        <v>0</v>
      </c>
      <c r="T53" s="52">
        <f t="shared" si="25"/>
        <v>900</v>
      </c>
      <c r="U53" s="52"/>
    </row>
    <row r="54" spans="1:21" s="213" customFormat="1" ht="18.75" customHeight="1">
      <c r="A54" s="397">
        <v>8</v>
      </c>
      <c r="B54" s="28" t="s">
        <v>837</v>
      </c>
      <c r="C54" s="126" t="s">
        <v>621</v>
      </c>
      <c r="D54" s="52">
        <f t="shared" si="18"/>
        <v>500</v>
      </c>
      <c r="E54" s="52"/>
      <c r="F54" s="52"/>
      <c r="G54" s="52">
        <v>500</v>
      </c>
      <c r="H54" s="52">
        <v>130</v>
      </c>
      <c r="I54" s="262"/>
      <c r="J54" s="52">
        <v>130</v>
      </c>
      <c r="K54" s="262"/>
      <c r="L54" s="341" t="s">
        <v>120</v>
      </c>
      <c r="M54" s="52">
        <f t="shared" si="19"/>
        <v>500</v>
      </c>
      <c r="N54" s="52">
        <f t="shared" si="20"/>
        <v>500</v>
      </c>
      <c r="O54" s="262"/>
      <c r="P54" s="52">
        <f t="shared" si="21"/>
        <v>0</v>
      </c>
      <c r="Q54" s="52">
        <f t="shared" si="22"/>
        <v>500</v>
      </c>
      <c r="R54" s="52">
        <f t="shared" si="23"/>
        <v>500</v>
      </c>
      <c r="S54" s="52">
        <f t="shared" si="24"/>
        <v>0</v>
      </c>
      <c r="T54" s="52">
        <f t="shared" si="25"/>
        <v>500</v>
      </c>
      <c r="U54" s="52"/>
    </row>
    <row r="55" spans="1:21" s="213" customFormat="1" ht="18.75" customHeight="1">
      <c r="A55" s="397">
        <v>9</v>
      </c>
      <c r="B55" s="28" t="s">
        <v>836</v>
      </c>
      <c r="C55" s="126" t="s">
        <v>89</v>
      </c>
      <c r="D55" s="52">
        <f t="shared" si="18"/>
        <v>500</v>
      </c>
      <c r="E55" s="52"/>
      <c r="F55" s="52"/>
      <c r="G55" s="52">
        <v>500</v>
      </c>
      <c r="H55" s="52"/>
      <c r="I55" s="262"/>
      <c r="J55" s="52"/>
      <c r="K55" s="262"/>
      <c r="L55" s="261"/>
      <c r="M55" s="52">
        <f t="shared" si="19"/>
        <v>500</v>
      </c>
      <c r="N55" s="52">
        <f t="shared" si="20"/>
        <v>500</v>
      </c>
      <c r="O55" s="262"/>
      <c r="P55" s="52">
        <f t="shared" si="21"/>
        <v>0</v>
      </c>
      <c r="Q55" s="52">
        <f t="shared" si="22"/>
        <v>500</v>
      </c>
      <c r="R55" s="52">
        <f t="shared" si="23"/>
        <v>500</v>
      </c>
      <c r="S55" s="52">
        <f t="shared" si="24"/>
        <v>0</v>
      </c>
      <c r="T55" s="52">
        <f t="shared" si="25"/>
        <v>500</v>
      </c>
      <c r="U55" s="52"/>
    </row>
    <row r="56" spans="1:21" s="213" customFormat="1" ht="18.75" customHeight="1">
      <c r="A56" s="397">
        <v>10</v>
      </c>
      <c r="B56" s="28" t="s">
        <v>838</v>
      </c>
      <c r="C56" s="126" t="s">
        <v>89</v>
      </c>
      <c r="D56" s="52">
        <f t="shared" si="18"/>
        <v>950</v>
      </c>
      <c r="E56" s="52"/>
      <c r="F56" s="52"/>
      <c r="G56" s="52">
        <v>950</v>
      </c>
      <c r="H56" s="52"/>
      <c r="I56" s="262"/>
      <c r="J56" s="52"/>
      <c r="K56" s="262"/>
      <c r="L56" s="261"/>
      <c r="M56" s="52">
        <f t="shared" si="19"/>
        <v>950</v>
      </c>
      <c r="N56" s="52">
        <f t="shared" si="20"/>
        <v>950</v>
      </c>
      <c r="O56" s="262"/>
      <c r="P56" s="52">
        <f t="shared" si="21"/>
        <v>0</v>
      </c>
      <c r="Q56" s="52">
        <f t="shared" si="22"/>
        <v>950</v>
      </c>
      <c r="R56" s="52">
        <f t="shared" si="23"/>
        <v>950</v>
      </c>
      <c r="S56" s="52">
        <f t="shared" si="24"/>
        <v>0</v>
      </c>
      <c r="T56" s="52">
        <f t="shared" si="25"/>
        <v>950</v>
      </c>
      <c r="U56" s="52"/>
    </row>
    <row r="57" spans="1:21" s="213" customFormat="1" ht="18.75" customHeight="1">
      <c r="A57" s="397">
        <v>11</v>
      </c>
      <c r="B57" s="28" t="s">
        <v>221</v>
      </c>
      <c r="C57" s="126" t="s">
        <v>108</v>
      </c>
      <c r="D57" s="52">
        <f t="shared" si="18"/>
        <v>222</v>
      </c>
      <c r="E57" s="52"/>
      <c r="F57" s="52"/>
      <c r="G57" s="52">
        <v>222</v>
      </c>
      <c r="H57" s="52"/>
      <c r="I57" s="259"/>
      <c r="J57" s="52"/>
      <c r="K57" s="259"/>
      <c r="L57" s="259"/>
      <c r="M57" s="52">
        <f t="shared" si="19"/>
        <v>222</v>
      </c>
      <c r="N57" s="52">
        <f t="shared" si="20"/>
        <v>222</v>
      </c>
      <c r="O57" s="259"/>
      <c r="P57" s="52">
        <f t="shared" si="21"/>
        <v>0</v>
      </c>
      <c r="Q57" s="52">
        <f t="shared" si="22"/>
        <v>222</v>
      </c>
      <c r="R57" s="52">
        <f t="shared" si="23"/>
        <v>222</v>
      </c>
      <c r="S57" s="52">
        <f t="shared" si="24"/>
        <v>0</v>
      </c>
      <c r="T57" s="52">
        <f t="shared" si="25"/>
        <v>222</v>
      </c>
      <c r="U57" s="52"/>
    </row>
    <row r="58" spans="1:21" s="213" customFormat="1" ht="18.75" customHeight="1">
      <c r="A58" s="397">
        <v>12</v>
      </c>
      <c r="B58" s="28" t="s">
        <v>833</v>
      </c>
      <c r="C58" s="126" t="s">
        <v>137</v>
      </c>
      <c r="D58" s="52">
        <f t="shared" si="18"/>
        <v>723</v>
      </c>
      <c r="E58" s="52"/>
      <c r="F58" s="52"/>
      <c r="G58" s="52">
        <v>723</v>
      </c>
      <c r="H58" s="52"/>
      <c r="I58" s="259"/>
      <c r="J58" s="52"/>
      <c r="K58" s="259"/>
      <c r="L58" s="259"/>
      <c r="M58" s="52">
        <f t="shared" si="19"/>
        <v>723</v>
      </c>
      <c r="N58" s="52">
        <f t="shared" si="20"/>
        <v>723</v>
      </c>
      <c r="O58" s="259"/>
      <c r="P58" s="52">
        <f t="shared" si="21"/>
        <v>0</v>
      </c>
      <c r="Q58" s="52">
        <f t="shared" si="22"/>
        <v>723</v>
      </c>
      <c r="R58" s="52">
        <f t="shared" si="23"/>
        <v>723</v>
      </c>
      <c r="S58" s="52">
        <f t="shared" si="24"/>
        <v>0</v>
      </c>
      <c r="T58" s="52">
        <f t="shared" si="25"/>
        <v>723</v>
      </c>
      <c r="U58" s="52"/>
    </row>
    <row r="59" spans="1:21" s="208" customFormat="1" ht="18.75" customHeight="1">
      <c r="A59" s="397">
        <v>13</v>
      </c>
      <c r="B59" s="28" t="s">
        <v>7</v>
      </c>
      <c r="C59" s="126" t="s">
        <v>608</v>
      </c>
      <c r="D59" s="52">
        <f t="shared" si="18"/>
        <v>900</v>
      </c>
      <c r="E59" s="52"/>
      <c r="F59" s="52"/>
      <c r="G59" s="52">
        <v>900</v>
      </c>
      <c r="H59" s="52"/>
      <c r="I59" s="259"/>
      <c r="J59" s="52"/>
      <c r="K59" s="259"/>
      <c r="L59" s="259"/>
      <c r="M59" s="52">
        <f t="shared" si="19"/>
        <v>900</v>
      </c>
      <c r="N59" s="52">
        <f t="shared" si="20"/>
        <v>900</v>
      </c>
      <c r="O59" s="259"/>
      <c r="P59" s="52">
        <f t="shared" si="21"/>
        <v>0</v>
      </c>
      <c r="Q59" s="52">
        <f t="shared" si="22"/>
        <v>900</v>
      </c>
      <c r="R59" s="52">
        <f t="shared" si="23"/>
        <v>900</v>
      </c>
      <c r="S59" s="52">
        <f t="shared" si="24"/>
        <v>0</v>
      </c>
      <c r="T59" s="52">
        <f t="shared" si="25"/>
        <v>900</v>
      </c>
      <c r="U59" s="52"/>
    </row>
    <row r="60" spans="1:21" s="208" customFormat="1" ht="18.75" customHeight="1">
      <c r="A60" s="397">
        <v>14</v>
      </c>
      <c r="B60" s="28" t="s">
        <v>835</v>
      </c>
      <c r="C60" s="126" t="s">
        <v>145</v>
      </c>
      <c r="D60" s="52">
        <f t="shared" si="18"/>
        <v>195</v>
      </c>
      <c r="E60" s="52"/>
      <c r="F60" s="52"/>
      <c r="G60" s="52">
        <v>195</v>
      </c>
      <c r="H60" s="52"/>
      <c r="I60" s="259"/>
      <c r="J60" s="52"/>
      <c r="K60" s="259"/>
      <c r="L60" s="259"/>
      <c r="M60" s="52">
        <f t="shared" si="19"/>
        <v>195</v>
      </c>
      <c r="N60" s="52">
        <f t="shared" si="20"/>
        <v>195</v>
      </c>
      <c r="O60" s="259"/>
      <c r="P60" s="52">
        <f t="shared" si="21"/>
        <v>0</v>
      </c>
      <c r="Q60" s="52">
        <f t="shared" si="22"/>
        <v>195</v>
      </c>
      <c r="R60" s="52">
        <f t="shared" si="23"/>
        <v>195</v>
      </c>
      <c r="S60" s="52">
        <f t="shared" si="24"/>
        <v>0</v>
      </c>
      <c r="T60" s="52">
        <f t="shared" si="25"/>
        <v>195</v>
      </c>
      <c r="U60" s="52"/>
    </row>
    <row r="61" spans="1:21" s="208" customFormat="1" ht="18.75" customHeight="1">
      <c r="A61" s="186" t="s">
        <v>688</v>
      </c>
      <c r="B61" s="187" t="s">
        <v>525</v>
      </c>
      <c r="C61" s="188"/>
      <c r="D61" s="135">
        <f>+D62+D114</f>
        <v>102050</v>
      </c>
      <c r="E61" s="135">
        <f>+E62+E114</f>
        <v>102050</v>
      </c>
      <c r="F61" s="135">
        <f>+F62+F114</f>
        <v>0</v>
      </c>
      <c r="G61" s="135">
        <f>+G62+G114</f>
        <v>0</v>
      </c>
      <c r="H61" s="135">
        <f>+H62+H114</f>
        <v>23357</v>
      </c>
      <c r="I61" s="143">
        <f>+H61/D61</f>
        <v>0.22887800097991182</v>
      </c>
      <c r="J61" s="135">
        <f>+J62+J114</f>
        <v>19075</v>
      </c>
      <c r="K61" s="143">
        <f>+J61/D61</f>
        <v>0.18691817736403724</v>
      </c>
      <c r="L61" s="417"/>
      <c r="M61" s="135">
        <f>+M62+M114</f>
        <v>0</v>
      </c>
      <c r="N61" s="135">
        <f>+N62+N114</f>
        <v>102050</v>
      </c>
      <c r="O61" s="418"/>
      <c r="P61" s="135">
        <f>+P62+P114</f>
        <v>102050</v>
      </c>
      <c r="Q61" s="135">
        <f>+Q62+Q114</f>
        <v>0</v>
      </c>
      <c r="R61" s="135">
        <f>+R62+R114</f>
        <v>50212</v>
      </c>
      <c r="S61" s="135">
        <f>+S62+S114</f>
        <v>-50212</v>
      </c>
      <c r="T61" s="135">
        <f>+T62+T114</f>
        <v>102050</v>
      </c>
      <c r="U61" s="135"/>
    </row>
    <row r="62" spans="1:21" s="208" customFormat="1" ht="18.75" customHeight="1">
      <c r="A62" s="186" t="s">
        <v>689</v>
      </c>
      <c r="B62" s="187" t="s">
        <v>350</v>
      </c>
      <c r="C62" s="188"/>
      <c r="D62" s="135">
        <f>+D63+D82</f>
        <v>50212</v>
      </c>
      <c r="E62" s="135">
        <f>+E63+E82</f>
        <v>0</v>
      </c>
      <c r="F62" s="135">
        <f>+F63+F82</f>
        <v>50212</v>
      </c>
      <c r="G62" s="135">
        <f>+G63+G82</f>
        <v>0</v>
      </c>
      <c r="H62" s="135">
        <f>+H63+H82</f>
        <v>23357</v>
      </c>
      <c r="I62" s="143"/>
      <c r="J62" s="135">
        <f>+J63+J82</f>
        <v>19075</v>
      </c>
      <c r="K62" s="143"/>
      <c r="L62" s="417"/>
      <c r="M62" s="135">
        <f>+M63+M82</f>
        <v>0</v>
      </c>
      <c r="N62" s="135">
        <f>+N63+N82</f>
        <v>50212</v>
      </c>
      <c r="O62" s="418"/>
      <c r="P62" s="135">
        <f>+P63+P82</f>
        <v>0</v>
      </c>
      <c r="Q62" s="135">
        <f>+Q63+Q82</f>
        <v>50212</v>
      </c>
      <c r="R62" s="135">
        <f>+R63+R82</f>
        <v>50212</v>
      </c>
      <c r="S62" s="135">
        <f>+S63+S82</f>
        <v>0</v>
      </c>
      <c r="T62" s="135">
        <f>+T63+T82</f>
        <v>50212</v>
      </c>
      <c r="U62" s="135"/>
    </row>
    <row r="63" spans="1:21" s="208" customFormat="1" ht="18.75" customHeight="1">
      <c r="A63" s="386" t="s">
        <v>690</v>
      </c>
      <c r="B63" s="408" t="s">
        <v>490</v>
      </c>
      <c r="C63" s="416"/>
      <c r="D63" s="389">
        <f>+D64+D79</f>
        <v>34397</v>
      </c>
      <c r="E63" s="389">
        <f>+E64+E79</f>
        <v>0</v>
      </c>
      <c r="F63" s="389">
        <f>+F64+F79</f>
        <v>34397</v>
      </c>
      <c r="G63" s="389">
        <f>+G64+G79</f>
        <v>0</v>
      </c>
      <c r="H63" s="389">
        <f>+H64+H79</f>
        <v>13597</v>
      </c>
      <c r="I63" s="394"/>
      <c r="J63" s="389">
        <f>+J64+J79</f>
        <v>10500</v>
      </c>
      <c r="K63" s="394"/>
      <c r="L63" s="395"/>
      <c r="M63" s="389">
        <f>+M64+M79</f>
        <v>0</v>
      </c>
      <c r="N63" s="389">
        <f>+N64+N79</f>
        <v>34397</v>
      </c>
      <c r="O63" s="396"/>
      <c r="P63" s="389">
        <f>+P64+P79</f>
        <v>0</v>
      </c>
      <c r="Q63" s="389">
        <f>+Q64+Q79</f>
        <v>34397</v>
      </c>
      <c r="R63" s="389">
        <f>+R64+R79</f>
        <v>34397</v>
      </c>
      <c r="S63" s="389">
        <f>+S64+S79</f>
        <v>0</v>
      </c>
      <c r="T63" s="389">
        <f>+T64+T79</f>
        <v>34397</v>
      </c>
      <c r="U63" s="389"/>
    </row>
    <row r="64" spans="1:21" ht="18.75" customHeight="1">
      <c r="A64" s="414"/>
      <c r="B64" s="42" t="s">
        <v>538</v>
      </c>
      <c r="C64" s="198"/>
      <c r="D64" s="98">
        <f>+D65+D70+D77</f>
        <v>29397</v>
      </c>
      <c r="E64" s="98">
        <f>+E65+E70+E77</f>
        <v>0</v>
      </c>
      <c r="F64" s="98">
        <f>+F65+F70+F77</f>
        <v>29397</v>
      </c>
      <c r="G64" s="98">
        <f>+G65+G70+G77</f>
        <v>0</v>
      </c>
      <c r="H64" s="98">
        <f>+H65+H70+H77</f>
        <v>13597</v>
      </c>
      <c r="I64" s="314"/>
      <c r="J64" s="98">
        <f>+J65+J70+J77</f>
        <v>10500</v>
      </c>
      <c r="K64" s="314"/>
      <c r="L64" s="315"/>
      <c r="M64" s="98">
        <f>+M65+M70+M77</f>
        <v>0</v>
      </c>
      <c r="N64" s="98">
        <f>+N65+N70+N77</f>
        <v>29397</v>
      </c>
      <c r="O64" s="73"/>
      <c r="P64" s="98">
        <f>+P65+P70+P77</f>
        <v>0</v>
      </c>
      <c r="Q64" s="98">
        <f>+Q65+Q70+Q77</f>
        <v>29397</v>
      </c>
      <c r="R64" s="98">
        <f>+R65+R70+R77</f>
        <v>29397</v>
      </c>
      <c r="S64" s="98">
        <f>+S65+S70+S77</f>
        <v>0</v>
      </c>
      <c r="T64" s="98">
        <f>+T65+T70+T77</f>
        <v>29397</v>
      </c>
      <c r="U64" s="98"/>
    </row>
    <row r="65" spans="1:21" ht="18.75" customHeight="1">
      <c r="A65" s="415"/>
      <c r="B65" s="132" t="s">
        <v>136</v>
      </c>
      <c r="C65" s="347"/>
      <c r="D65" s="55">
        <f>+SUM(D66:D69)</f>
        <v>15800</v>
      </c>
      <c r="E65" s="55">
        <f>+SUM(E66:E69)</f>
        <v>0</v>
      </c>
      <c r="F65" s="55">
        <f>+SUM(F66:F69)</f>
        <v>12000</v>
      </c>
      <c r="G65" s="55">
        <f>+SUM(G66:G69)</f>
        <v>3800</v>
      </c>
      <c r="H65" s="55">
        <f>+SUM(H66:H69)</f>
        <v>0</v>
      </c>
      <c r="I65" s="196"/>
      <c r="J65" s="55">
        <f>+SUM(J66:J69)</f>
        <v>0</v>
      </c>
      <c r="K65" s="196"/>
      <c r="L65" s="196"/>
      <c r="M65" s="55">
        <f>+SUM(M66:M69)</f>
        <v>3800</v>
      </c>
      <c r="N65" s="55">
        <f>+SUM(N66:N69)</f>
        <v>15800</v>
      </c>
      <c r="O65" s="196"/>
      <c r="P65" s="55">
        <f>+SUM(P66:P69)</f>
        <v>0</v>
      </c>
      <c r="Q65" s="55">
        <f>+SUM(Q66:Q69)</f>
        <v>15800</v>
      </c>
      <c r="R65" s="55">
        <f>+SUM(R66:R69)</f>
        <v>15800</v>
      </c>
      <c r="S65" s="55">
        <f>+SUM(S66:S69)</f>
        <v>0</v>
      </c>
      <c r="T65" s="55">
        <f>+SUM(T66:T69)</f>
        <v>15800</v>
      </c>
      <c r="U65" s="55"/>
    </row>
    <row r="66" spans="1:21" ht="18.75" customHeight="1">
      <c r="A66" s="287">
        <v>1</v>
      </c>
      <c r="B66" s="128" t="s">
        <v>77</v>
      </c>
      <c r="C66" s="126" t="s">
        <v>125</v>
      </c>
      <c r="D66" s="52">
        <f>+E66+G66+F66</f>
        <v>4800</v>
      </c>
      <c r="E66" s="52"/>
      <c r="F66" s="52">
        <v>4000</v>
      </c>
      <c r="G66" s="52">
        <v>800</v>
      </c>
      <c r="H66" s="52"/>
      <c r="I66" s="259"/>
      <c r="J66" s="52"/>
      <c r="K66" s="259"/>
      <c r="L66" s="113" t="s">
        <v>160</v>
      </c>
      <c r="M66" s="52">
        <f>G66</f>
        <v>800</v>
      </c>
      <c r="N66" s="52">
        <f>D66</f>
        <v>4800</v>
      </c>
      <c r="O66" s="259"/>
      <c r="P66" s="52">
        <f>E66</f>
        <v>0</v>
      </c>
      <c r="Q66" s="52">
        <f>+R66+S66</f>
        <v>4800</v>
      </c>
      <c r="R66" s="52">
        <f>IF((G66+F66)&gt;0,(G66+F66),0)</f>
        <v>4800</v>
      </c>
      <c r="S66" s="52">
        <f>IF((F66+G66)&lt;0,(F66+G66),0)</f>
        <v>0</v>
      </c>
      <c r="T66" s="52">
        <f>+P66+Q66</f>
        <v>4800</v>
      </c>
      <c r="U66" s="52"/>
    </row>
    <row r="67" spans="1:21" ht="18.75" customHeight="1">
      <c r="A67" s="287">
        <v>2</v>
      </c>
      <c r="B67" s="128" t="s">
        <v>82</v>
      </c>
      <c r="C67" s="126" t="s">
        <v>125</v>
      </c>
      <c r="D67" s="52">
        <f>+E67+G67+F67</f>
        <v>4500</v>
      </c>
      <c r="E67" s="52"/>
      <c r="F67" s="52">
        <v>4000</v>
      </c>
      <c r="G67" s="52">
        <v>500</v>
      </c>
      <c r="H67" s="52"/>
      <c r="I67" s="260"/>
      <c r="J67" s="52"/>
      <c r="K67" s="260"/>
      <c r="L67" s="113" t="s">
        <v>160</v>
      </c>
      <c r="M67" s="52">
        <f>G67</f>
        <v>500</v>
      </c>
      <c r="N67" s="52">
        <f>D67</f>
        <v>4500</v>
      </c>
      <c r="O67" s="260"/>
      <c r="P67" s="52">
        <f>E67</f>
        <v>0</v>
      </c>
      <c r="Q67" s="52">
        <f>+R67+S67</f>
        <v>4500</v>
      </c>
      <c r="R67" s="52">
        <f>IF((G67+F67)&gt;0,(G67+F67),0)</f>
        <v>4500</v>
      </c>
      <c r="S67" s="52">
        <f>IF((F67+G67)&lt;0,(F67+G67),0)</f>
        <v>0</v>
      </c>
      <c r="T67" s="52">
        <f>+P67+Q67</f>
        <v>4500</v>
      </c>
      <c r="U67" s="52"/>
    </row>
    <row r="68" spans="1:21" ht="18.75" customHeight="1">
      <c r="A68" s="287">
        <v>3</v>
      </c>
      <c r="B68" s="128" t="s">
        <v>78</v>
      </c>
      <c r="C68" s="126" t="s">
        <v>125</v>
      </c>
      <c r="D68" s="52">
        <f>+E68+G68+F68</f>
        <v>4500</v>
      </c>
      <c r="E68" s="52"/>
      <c r="F68" s="52">
        <v>4000</v>
      </c>
      <c r="G68" s="52">
        <v>500</v>
      </c>
      <c r="H68" s="52"/>
      <c r="I68" s="259"/>
      <c r="J68" s="52"/>
      <c r="K68" s="259"/>
      <c r="L68" s="113" t="s">
        <v>160</v>
      </c>
      <c r="M68" s="52">
        <f>G68</f>
        <v>500</v>
      </c>
      <c r="N68" s="52">
        <f>D68</f>
        <v>4500</v>
      </c>
      <c r="O68" s="259"/>
      <c r="P68" s="52">
        <f>E68</f>
        <v>0</v>
      </c>
      <c r="Q68" s="52">
        <f>+R68+S68</f>
        <v>4500</v>
      </c>
      <c r="R68" s="52">
        <f>IF((G68+F68)&gt;0,(G68+F68),0)</f>
        <v>4500</v>
      </c>
      <c r="S68" s="52">
        <f>IF((F68+G68)&lt;0,(F68+G68),0)</f>
        <v>0</v>
      </c>
      <c r="T68" s="52">
        <f>+P68+Q68</f>
        <v>4500</v>
      </c>
      <c r="U68" s="52"/>
    </row>
    <row r="69" spans="1:21" ht="18.75" customHeight="1">
      <c r="A69" s="287">
        <v>4</v>
      </c>
      <c r="B69" s="128" t="s">
        <v>170</v>
      </c>
      <c r="C69" s="126" t="s">
        <v>118</v>
      </c>
      <c r="D69" s="52">
        <f>+E69+G69+F69</f>
        <v>2000</v>
      </c>
      <c r="E69" s="52"/>
      <c r="F69" s="52">
        <v>0</v>
      </c>
      <c r="G69" s="52">
        <v>2000</v>
      </c>
      <c r="H69" s="52">
        <v>0</v>
      </c>
      <c r="I69" s="145"/>
      <c r="J69" s="52">
        <v>0</v>
      </c>
      <c r="K69" s="145"/>
      <c r="L69" s="113" t="s">
        <v>160</v>
      </c>
      <c r="M69" s="52">
        <f>G69</f>
        <v>2000</v>
      </c>
      <c r="N69" s="52">
        <f>D69</f>
        <v>2000</v>
      </c>
      <c r="O69" s="73"/>
      <c r="P69" s="52">
        <f>E69</f>
        <v>0</v>
      </c>
      <c r="Q69" s="52">
        <f>+R69+S69</f>
        <v>2000</v>
      </c>
      <c r="R69" s="52">
        <f>IF((G69+F69)&gt;0,(G69+F69),0)</f>
        <v>2000</v>
      </c>
      <c r="S69" s="52">
        <f>IF((F69+G69)&lt;0,(F69+G69),0)</f>
        <v>0</v>
      </c>
      <c r="T69" s="52">
        <f>+P69+Q69</f>
        <v>2000</v>
      </c>
      <c r="U69" s="52"/>
    </row>
    <row r="70" spans="1:21" ht="18.75" customHeight="1">
      <c r="A70" s="415"/>
      <c r="B70" s="132" t="s">
        <v>541</v>
      </c>
      <c r="C70" s="347"/>
      <c r="D70" s="55">
        <f>+SUM(D71:D76)</f>
        <v>13500</v>
      </c>
      <c r="E70" s="55">
        <f>+SUM(E71:E76)</f>
        <v>0</v>
      </c>
      <c r="F70" s="55">
        <f>+SUM(F71:F76)</f>
        <v>17300</v>
      </c>
      <c r="G70" s="55">
        <f>+SUM(G71:G76)</f>
        <v>-3800</v>
      </c>
      <c r="H70" s="55">
        <f>+SUM(H71:H76)</f>
        <v>13500</v>
      </c>
      <c r="I70" s="196"/>
      <c r="J70" s="55">
        <f>+SUM(J71:J76)</f>
        <v>10500</v>
      </c>
      <c r="K70" s="196"/>
      <c r="L70" s="196"/>
      <c r="M70" s="55">
        <f>+SUM(M71:M76)</f>
        <v>-3800</v>
      </c>
      <c r="N70" s="55">
        <f>+SUM(N71:N76)</f>
        <v>13500</v>
      </c>
      <c r="O70" s="196"/>
      <c r="P70" s="55">
        <f>+SUM(P71:P76)</f>
        <v>0</v>
      </c>
      <c r="Q70" s="55">
        <f>+SUM(Q71:Q76)</f>
        <v>13500</v>
      </c>
      <c r="R70" s="55">
        <f>+SUM(R71:R76)</f>
        <v>13500</v>
      </c>
      <c r="S70" s="55">
        <f>+SUM(S71:S76)</f>
        <v>0</v>
      </c>
      <c r="T70" s="55">
        <f>+SUM(T71:T76)</f>
        <v>13500</v>
      </c>
      <c r="U70" s="55"/>
    </row>
    <row r="71" spans="1:21" ht="18.75" customHeight="1">
      <c r="A71" s="419">
        <v>5</v>
      </c>
      <c r="B71" s="28" t="s">
        <v>79</v>
      </c>
      <c r="C71" s="126" t="s">
        <v>125</v>
      </c>
      <c r="D71" s="52">
        <f aca="true" t="shared" si="26" ref="D71:D76">+E71+G71+F71</f>
        <v>2000</v>
      </c>
      <c r="E71" s="52"/>
      <c r="F71" s="52">
        <v>2000</v>
      </c>
      <c r="G71" s="52"/>
      <c r="H71" s="52">
        <v>2000</v>
      </c>
      <c r="I71" s="261"/>
      <c r="J71" s="52">
        <v>2000</v>
      </c>
      <c r="K71" s="261"/>
      <c r="L71" s="341" t="s">
        <v>120</v>
      </c>
      <c r="M71" s="52">
        <f aca="true" t="shared" si="27" ref="M71:M76">G71</f>
        <v>0</v>
      </c>
      <c r="N71" s="52">
        <f aca="true" t="shared" si="28" ref="N71:N76">D71</f>
        <v>2000</v>
      </c>
      <c r="O71" s="261"/>
      <c r="P71" s="52">
        <f aca="true" t="shared" si="29" ref="P71:P76">E71</f>
        <v>0</v>
      </c>
      <c r="Q71" s="52">
        <f aca="true" t="shared" si="30" ref="Q71:Q76">+R71+S71</f>
        <v>2000</v>
      </c>
      <c r="R71" s="52">
        <f aca="true" t="shared" si="31" ref="R71:R76">IF((G71+F71)&gt;0,(G71+F71),0)</f>
        <v>2000</v>
      </c>
      <c r="S71" s="52">
        <f aca="true" t="shared" si="32" ref="S71:S76">IF((F71+G71)&lt;0,(F71+G71),0)</f>
        <v>0</v>
      </c>
      <c r="T71" s="52">
        <f aca="true" t="shared" si="33" ref="T71:T76">+P71+Q71</f>
        <v>2000</v>
      </c>
      <c r="U71" s="52"/>
    </row>
    <row r="72" spans="1:21" s="206" customFormat="1" ht="18.75" customHeight="1">
      <c r="A72" s="419">
        <v>6</v>
      </c>
      <c r="B72" s="28" t="s">
        <v>83</v>
      </c>
      <c r="C72" s="126" t="s">
        <v>125</v>
      </c>
      <c r="D72" s="52">
        <f t="shared" si="26"/>
        <v>2000</v>
      </c>
      <c r="E72" s="52"/>
      <c r="F72" s="52">
        <v>2000</v>
      </c>
      <c r="G72" s="52"/>
      <c r="H72" s="52">
        <v>2000</v>
      </c>
      <c r="I72" s="261"/>
      <c r="J72" s="52">
        <v>2000</v>
      </c>
      <c r="K72" s="261"/>
      <c r="L72" s="341" t="s">
        <v>120</v>
      </c>
      <c r="M72" s="52">
        <f t="shared" si="27"/>
        <v>0</v>
      </c>
      <c r="N72" s="52">
        <f t="shared" si="28"/>
        <v>2000</v>
      </c>
      <c r="O72" s="261"/>
      <c r="P72" s="52">
        <f t="shared" si="29"/>
        <v>0</v>
      </c>
      <c r="Q72" s="52">
        <f t="shared" si="30"/>
        <v>2000</v>
      </c>
      <c r="R72" s="52">
        <f t="shared" si="31"/>
        <v>2000</v>
      </c>
      <c r="S72" s="52">
        <f t="shared" si="32"/>
        <v>0</v>
      </c>
      <c r="T72" s="52">
        <f t="shared" si="33"/>
        <v>2000</v>
      </c>
      <c r="U72" s="52"/>
    </row>
    <row r="73" spans="1:21" s="206" customFormat="1" ht="18.75" customHeight="1">
      <c r="A73" s="419">
        <v>7</v>
      </c>
      <c r="B73" s="28" t="s">
        <v>76</v>
      </c>
      <c r="C73" s="126" t="s">
        <v>125</v>
      </c>
      <c r="D73" s="52">
        <f t="shared" si="26"/>
        <v>3000</v>
      </c>
      <c r="E73" s="52"/>
      <c r="F73" s="52">
        <v>3000</v>
      </c>
      <c r="G73" s="52"/>
      <c r="H73" s="52">
        <v>3000</v>
      </c>
      <c r="I73" s="261"/>
      <c r="J73" s="52">
        <v>3000</v>
      </c>
      <c r="K73" s="261"/>
      <c r="L73" s="341" t="s">
        <v>120</v>
      </c>
      <c r="M73" s="52">
        <f t="shared" si="27"/>
        <v>0</v>
      </c>
      <c r="N73" s="52">
        <f t="shared" si="28"/>
        <v>3000</v>
      </c>
      <c r="O73" s="261"/>
      <c r="P73" s="52">
        <f t="shared" si="29"/>
        <v>0</v>
      </c>
      <c r="Q73" s="52">
        <f t="shared" si="30"/>
        <v>3000</v>
      </c>
      <c r="R73" s="52">
        <f t="shared" si="31"/>
        <v>3000</v>
      </c>
      <c r="S73" s="52">
        <f t="shared" si="32"/>
        <v>0</v>
      </c>
      <c r="T73" s="52">
        <f t="shared" si="33"/>
        <v>3000</v>
      </c>
      <c r="U73" s="52"/>
    </row>
    <row r="74" spans="1:21" s="206" customFormat="1" ht="18.75" customHeight="1">
      <c r="A74" s="419">
        <v>8</v>
      </c>
      <c r="B74" s="28" t="s">
        <v>81</v>
      </c>
      <c r="C74" s="126" t="s">
        <v>125</v>
      </c>
      <c r="D74" s="52">
        <f t="shared" si="26"/>
        <v>3500</v>
      </c>
      <c r="E74" s="52"/>
      <c r="F74" s="52">
        <v>3500</v>
      </c>
      <c r="G74" s="52"/>
      <c r="H74" s="52">
        <v>3500</v>
      </c>
      <c r="I74" s="261"/>
      <c r="J74" s="52">
        <v>3500</v>
      </c>
      <c r="K74" s="261"/>
      <c r="L74" s="341" t="s">
        <v>120</v>
      </c>
      <c r="M74" s="52">
        <f t="shared" si="27"/>
        <v>0</v>
      </c>
      <c r="N74" s="52">
        <f t="shared" si="28"/>
        <v>3500</v>
      </c>
      <c r="O74" s="261"/>
      <c r="P74" s="52">
        <f t="shared" si="29"/>
        <v>0</v>
      </c>
      <c r="Q74" s="52">
        <f t="shared" si="30"/>
        <v>3500</v>
      </c>
      <c r="R74" s="52">
        <f t="shared" si="31"/>
        <v>3500</v>
      </c>
      <c r="S74" s="52">
        <f t="shared" si="32"/>
        <v>0</v>
      </c>
      <c r="T74" s="52">
        <f t="shared" si="33"/>
        <v>3500</v>
      </c>
      <c r="U74" s="52"/>
    </row>
    <row r="75" spans="1:21" s="206" customFormat="1" ht="25.5" customHeight="1">
      <c r="A75" s="419">
        <v>9</v>
      </c>
      <c r="B75" s="28" t="s">
        <v>542</v>
      </c>
      <c r="C75" s="126" t="s">
        <v>484</v>
      </c>
      <c r="D75" s="52">
        <f t="shared" si="26"/>
        <v>0</v>
      </c>
      <c r="E75" s="52"/>
      <c r="F75" s="52">
        <v>3800</v>
      </c>
      <c r="G75" s="52">
        <v>-3800</v>
      </c>
      <c r="H75" s="52">
        <v>0</v>
      </c>
      <c r="I75" s="261"/>
      <c r="J75" s="52"/>
      <c r="K75" s="261"/>
      <c r="L75" s="261"/>
      <c r="M75" s="52">
        <f t="shared" si="27"/>
        <v>-3800</v>
      </c>
      <c r="N75" s="52">
        <f t="shared" si="28"/>
        <v>0</v>
      </c>
      <c r="O75" s="261"/>
      <c r="P75" s="52">
        <f t="shared" si="29"/>
        <v>0</v>
      </c>
      <c r="Q75" s="52">
        <f t="shared" si="30"/>
        <v>0</v>
      </c>
      <c r="R75" s="52">
        <f t="shared" si="31"/>
        <v>0</v>
      </c>
      <c r="S75" s="52">
        <f t="shared" si="32"/>
        <v>0</v>
      </c>
      <c r="T75" s="52">
        <f t="shared" si="33"/>
        <v>0</v>
      </c>
      <c r="U75" s="52"/>
    </row>
    <row r="76" spans="1:21" s="205" customFormat="1" ht="18.75" customHeight="1">
      <c r="A76" s="419">
        <v>10</v>
      </c>
      <c r="B76" s="28" t="s">
        <v>159</v>
      </c>
      <c r="C76" s="126" t="s">
        <v>484</v>
      </c>
      <c r="D76" s="52">
        <f t="shared" si="26"/>
        <v>3000</v>
      </c>
      <c r="E76" s="52"/>
      <c r="F76" s="52">
        <v>3000</v>
      </c>
      <c r="G76" s="52"/>
      <c r="H76" s="52">
        <v>3000</v>
      </c>
      <c r="I76" s="261"/>
      <c r="J76" s="52"/>
      <c r="K76" s="261"/>
      <c r="L76" s="261"/>
      <c r="M76" s="52">
        <f t="shared" si="27"/>
        <v>0</v>
      </c>
      <c r="N76" s="52">
        <f t="shared" si="28"/>
        <v>3000</v>
      </c>
      <c r="O76" s="261"/>
      <c r="P76" s="52">
        <f t="shared" si="29"/>
        <v>0</v>
      </c>
      <c r="Q76" s="52">
        <f t="shared" si="30"/>
        <v>3000</v>
      </c>
      <c r="R76" s="52">
        <f t="shared" si="31"/>
        <v>3000</v>
      </c>
      <c r="S76" s="52">
        <f t="shared" si="32"/>
        <v>0</v>
      </c>
      <c r="T76" s="52">
        <f t="shared" si="33"/>
        <v>3000</v>
      </c>
      <c r="U76" s="52"/>
    </row>
    <row r="77" spans="1:21" ht="18.75" customHeight="1">
      <c r="A77" s="415"/>
      <c r="B77" s="132" t="s">
        <v>543</v>
      </c>
      <c r="C77" s="347"/>
      <c r="D77" s="55">
        <f>+SUM(D78:D78)</f>
        <v>97</v>
      </c>
      <c r="E77" s="55">
        <f>+SUM(E78:E78)</f>
        <v>0</v>
      </c>
      <c r="F77" s="55">
        <f>+SUM(F78:F78)</f>
        <v>97</v>
      </c>
      <c r="G77" s="55">
        <f>+SUM(G78:G78)</f>
        <v>0</v>
      </c>
      <c r="H77" s="55">
        <f>+SUM(H78:H78)</f>
        <v>97</v>
      </c>
      <c r="I77" s="196"/>
      <c r="J77" s="55">
        <f>+SUM(J78:J78)</f>
        <v>0</v>
      </c>
      <c r="K77" s="196"/>
      <c r="L77" s="196"/>
      <c r="M77" s="55">
        <f>+SUM(M78:M78)</f>
        <v>0</v>
      </c>
      <c r="N77" s="55">
        <f>+SUM(N78:N78)</f>
        <v>97</v>
      </c>
      <c r="O77" s="196"/>
      <c r="P77" s="55">
        <f>+SUM(P78:P78)</f>
        <v>0</v>
      </c>
      <c r="Q77" s="55">
        <f>+SUM(Q78:Q78)</f>
        <v>97</v>
      </c>
      <c r="R77" s="55">
        <f>+SUM(R78:R78)</f>
        <v>97</v>
      </c>
      <c r="S77" s="55">
        <f>+SUM(S78:S78)</f>
        <v>0</v>
      </c>
      <c r="T77" s="55">
        <f>+SUM(T78:T78)</f>
        <v>97</v>
      </c>
      <c r="U77" s="55"/>
    </row>
    <row r="78" spans="1:21" ht="18.75" customHeight="1">
      <c r="A78" s="207">
        <v>11</v>
      </c>
      <c r="B78" s="28" t="s">
        <v>544</v>
      </c>
      <c r="C78" s="126" t="s">
        <v>125</v>
      </c>
      <c r="D78" s="52">
        <f>+E78+G78+F78</f>
        <v>97</v>
      </c>
      <c r="E78" s="52"/>
      <c r="F78" s="52">
        <v>97</v>
      </c>
      <c r="G78" s="52">
        <v>0</v>
      </c>
      <c r="H78" s="52">
        <v>97</v>
      </c>
      <c r="I78" s="262"/>
      <c r="J78" s="52">
        <v>0</v>
      </c>
      <c r="K78" s="262"/>
      <c r="L78" s="261"/>
      <c r="M78" s="52">
        <f>G78</f>
        <v>0</v>
      </c>
      <c r="N78" s="52">
        <f>D78</f>
        <v>97</v>
      </c>
      <c r="O78" s="262"/>
      <c r="P78" s="52">
        <f>E78</f>
        <v>0</v>
      </c>
      <c r="Q78" s="52">
        <f>+R78+S78</f>
        <v>97</v>
      </c>
      <c r="R78" s="52">
        <f>IF((G78+F78)&gt;0,(G78+F78),0)</f>
        <v>97</v>
      </c>
      <c r="S78" s="52">
        <f>IF((F78+G78)&lt;0,(F78+G78),0)</f>
        <v>0</v>
      </c>
      <c r="T78" s="52">
        <f>+P78+Q78</f>
        <v>97</v>
      </c>
      <c r="U78" s="52"/>
    </row>
    <row r="79" spans="1:21" s="215" customFormat="1" ht="18.75" customHeight="1">
      <c r="A79" s="414"/>
      <c r="B79" s="42" t="s">
        <v>691</v>
      </c>
      <c r="C79" s="198"/>
      <c r="D79" s="98">
        <f>+D80</f>
        <v>5000</v>
      </c>
      <c r="E79" s="98">
        <f>+E80</f>
        <v>0</v>
      </c>
      <c r="F79" s="98">
        <f>+F80</f>
        <v>5000</v>
      </c>
      <c r="G79" s="98">
        <f>+G80</f>
        <v>0</v>
      </c>
      <c r="H79" s="98">
        <f>+H80</f>
        <v>0</v>
      </c>
      <c r="I79" s="314"/>
      <c r="J79" s="98"/>
      <c r="K79" s="314"/>
      <c r="L79" s="315"/>
      <c r="M79" s="98">
        <f>+M80</f>
        <v>0</v>
      </c>
      <c r="N79" s="98">
        <f>+N80</f>
        <v>5000</v>
      </c>
      <c r="O79" s="73"/>
      <c r="P79" s="98">
        <f>+P80</f>
        <v>0</v>
      </c>
      <c r="Q79" s="98">
        <f>+Q80</f>
        <v>5000</v>
      </c>
      <c r="R79" s="98">
        <f>+R80</f>
        <v>5000</v>
      </c>
      <c r="S79" s="98">
        <f>+S80</f>
        <v>0</v>
      </c>
      <c r="T79" s="98">
        <f>+T80</f>
        <v>5000</v>
      </c>
      <c r="U79" s="98"/>
    </row>
    <row r="80" spans="1:21" ht="18.75" customHeight="1">
      <c r="A80" s="415"/>
      <c r="B80" s="132" t="s">
        <v>692</v>
      </c>
      <c r="C80" s="347"/>
      <c r="D80" s="55">
        <f>+SUM(D81:D81)</f>
        <v>5000</v>
      </c>
      <c r="E80" s="55">
        <f>+SUM(E81:E81)</f>
        <v>0</v>
      </c>
      <c r="F80" s="55">
        <f>+SUM(F81:F81)</f>
        <v>5000</v>
      </c>
      <c r="G80" s="55">
        <f>+SUM(G81:G81)</f>
        <v>0</v>
      </c>
      <c r="H80" s="55">
        <f>+SUM(H81:H81)</f>
        <v>0</v>
      </c>
      <c r="I80" s="196"/>
      <c r="J80" s="55">
        <f>+SUM(J81:J81)</f>
        <v>0</v>
      </c>
      <c r="K80" s="196"/>
      <c r="L80" s="196"/>
      <c r="M80" s="55">
        <f>+SUM(M81:M81)</f>
        <v>0</v>
      </c>
      <c r="N80" s="55">
        <f>+SUM(N81:N81)</f>
        <v>5000</v>
      </c>
      <c r="O80" s="196"/>
      <c r="P80" s="55">
        <f>+SUM(P81:P81)</f>
        <v>0</v>
      </c>
      <c r="Q80" s="55">
        <f>+SUM(Q81:Q81)</f>
        <v>5000</v>
      </c>
      <c r="R80" s="55">
        <f>+SUM(R81:R81)</f>
        <v>5000</v>
      </c>
      <c r="S80" s="55">
        <f>+SUM(S81:S81)</f>
        <v>0</v>
      </c>
      <c r="T80" s="55">
        <f>+SUM(T81:T81)</f>
        <v>5000</v>
      </c>
      <c r="U80" s="55"/>
    </row>
    <row r="81" spans="1:21" ht="18.75" customHeight="1">
      <c r="A81" s="207">
        <v>11</v>
      </c>
      <c r="B81" s="28" t="s">
        <v>693</v>
      </c>
      <c r="C81" s="126" t="s">
        <v>108</v>
      </c>
      <c r="D81" s="52">
        <f>+E81+G81+F81</f>
        <v>5000</v>
      </c>
      <c r="E81" s="52"/>
      <c r="F81" s="52">
        <v>5000</v>
      </c>
      <c r="G81" s="52">
        <v>0</v>
      </c>
      <c r="H81" s="52"/>
      <c r="I81" s="262"/>
      <c r="J81" s="52">
        <v>0</v>
      </c>
      <c r="K81" s="262"/>
      <c r="L81" s="261"/>
      <c r="M81" s="52">
        <f>G81</f>
        <v>0</v>
      </c>
      <c r="N81" s="52">
        <f>D81</f>
        <v>5000</v>
      </c>
      <c r="O81" s="262"/>
      <c r="P81" s="52">
        <f>E81</f>
        <v>0</v>
      </c>
      <c r="Q81" s="52">
        <f>+R81+S81</f>
        <v>5000</v>
      </c>
      <c r="R81" s="52">
        <f>IF((G81+F81)&gt;0,(G81+F81),0)</f>
        <v>5000</v>
      </c>
      <c r="S81" s="52">
        <f>IF((F81+G81)&lt;0,(F81+G81),0)</f>
        <v>0</v>
      </c>
      <c r="T81" s="52">
        <f>+P81+Q81</f>
        <v>5000</v>
      </c>
      <c r="U81" s="52"/>
    </row>
    <row r="82" spans="1:21" ht="18.75" customHeight="1">
      <c r="A82" s="386" t="s">
        <v>694</v>
      </c>
      <c r="B82" s="387" t="s">
        <v>312</v>
      </c>
      <c r="C82" s="416"/>
      <c r="D82" s="389">
        <f>+D83+D97+D101</f>
        <v>15815</v>
      </c>
      <c r="E82" s="389">
        <f>+E83+E97+E101</f>
        <v>0</v>
      </c>
      <c r="F82" s="389">
        <f>+F83+F97+F101</f>
        <v>15815</v>
      </c>
      <c r="G82" s="389">
        <f>+G83+G97+G101</f>
        <v>0</v>
      </c>
      <c r="H82" s="389">
        <f>+H83+H97+H101</f>
        <v>9760</v>
      </c>
      <c r="I82" s="394"/>
      <c r="J82" s="389">
        <f>+J83+J97+J101</f>
        <v>8575</v>
      </c>
      <c r="K82" s="394"/>
      <c r="L82" s="395"/>
      <c r="M82" s="389">
        <f>+M83+M97+M101</f>
        <v>0</v>
      </c>
      <c r="N82" s="389">
        <f>+N83+N97+N101</f>
        <v>15815</v>
      </c>
      <c r="O82" s="396"/>
      <c r="P82" s="389">
        <f>+P83+P97+P101</f>
        <v>0</v>
      </c>
      <c r="Q82" s="389">
        <f>+Q83+Q97+Q101</f>
        <v>15815</v>
      </c>
      <c r="R82" s="389">
        <f>+R83+R97+R101</f>
        <v>15815</v>
      </c>
      <c r="S82" s="389">
        <f>+S83+S97+S101</f>
        <v>0</v>
      </c>
      <c r="T82" s="389">
        <f>+T83+T97+T101</f>
        <v>15815</v>
      </c>
      <c r="U82" s="389"/>
    </row>
    <row r="83" spans="1:21" s="211" customFormat="1" ht="18.75" customHeight="1">
      <c r="A83" s="105"/>
      <c r="B83" s="132" t="s">
        <v>370</v>
      </c>
      <c r="C83" s="200"/>
      <c r="D83" s="55">
        <f>+SUM(D84:D96)</f>
        <v>5720</v>
      </c>
      <c r="E83" s="55">
        <f>+SUM(E84:E96)</f>
        <v>0</v>
      </c>
      <c r="F83" s="55">
        <f>+SUM(F84:F96)</f>
        <v>5720</v>
      </c>
      <c r="G83" s="55">
        <f>+SUM(G84:G96)</f>
        <v>0</v>
      </c>
      <c r="H83" s="55">
        <f>+SUM(H84:H96)</f>
        <v>4535</v>
      </c>
      <c r="I83" s="314"/>
      <c r="J83" s="55">
        <f>+SUM(J84:J96)</f>
        <v>4525</v>
      </c>
      <c r="K83" s="314"/>
      <c r="L83" s="315"/>
      <c r="M83" s="55">
        <f>+SUM(M84:M96)</f>
        <v>0</v>
      </c>
      <c r="N83" s="55">
        <f>+SUM(N84:N96)</f>
        <v>5720</v>
      </c>
      <c r="O83" s="73"/>
      <c r="P83" s="55">
        <f>+SUM(P84:P96)</f>
        <v>0</v>
      </c>
      <c r="Q83" s="55">
        <f>+SUM(Q84:Q96)</f>
        <v>5720</v>
      </c>
      <c r="R83" s="55">
        <f>+SUM(R84:R96)</f>
        <v>5720</v>
      </c>
      <c r="S83" s="55">
        <f>+SUM(S84:S96)</f>
        <v>0</v>
      </c>
      <c r="T83" s="55">
        <f>+SUM(T84:T96)</f>
        <v>5720</v>
      </c>
      <c r="U83" s="55"/>
    </row>
    <row r="84" spans="1:21" s="211" customFormat="1" ht="18.75" customHeight="1">
      <c r="A84" s="397">
        <v>1</v>
      </c>
      <c r="B84" s="28" t="s">
        <v>626</v>
      </c>
      <c r="C84" s="126" t="s">
        <v>484</v>
      </c>
      <c r="D84" s="52">
        <f aca="true" t="shared" si="34" ref="D84:D96">+E84+G84+F84</f>
        <v>1300</v>
      </c>
      <c r="E84" s="52"/>
      <c r="F84" s="52">
        <v>1300</v>
      </c>
      <c r="G84" s="52">
        <v>0</v>
      </c>
      <c r="H84" s="52">
        <v>500</v>
      </c>
      <c r="I84" s="259"/>
      <c r="J84" s="52">
        <v>500</v>
      </c>
      <c r="K84" s="259"/>
      <c r="L84" s="341" t="s">
        <v>119</v>
      </c>
      <c r="M84" s="52">
        <f aca="true" t="shared" si="35" ref="M84:M96">G84</f>
        <v>0</v>
      </c>
      <c r="N84" s="52">
        <f aca="true" t="shared" si="36" ref="N84:N96">D84</f>
        <v>1300</v>
      </c>
      <c r="O84" s="259"/>
      <c r="P84" s="52">
        <f aca="true" t="shared" si="37" ref="P84:P96">E84</f>
        <v>0</v>
      </c>
      <c r="Q84" s="52">
        <f aca="true" t="shared" si="38" ref="Q84:Q96">+R84+S84</f>
        <v>1300</v>
      </c>
      <c r="R84" s="52">
        <f aca="true" t="shared" si="39" ref="R84:R96">IF((G84+F84)&gt;0,(G84+F84),0)</f>
        <v>1300</v>
      </c>
      <c r="S84" s="52">
        <f aca="true" t="shared" si="40" ref="S84:S96">IF((F84+G84)&lt;0,(F84+G84),0)</f>
        <v>0</v>
      </c>
      <c r="T84" s="52">
        <f aca="true" t="shared" si="41" ref="T84:T96">+P84+Q84</f>
        <v>1300</v>
      </c>
      <c r="U84" s="52"/>
    </row>
    <row r="85" spans="1:21" s="211" customFormat="1" ht="18.75" customHeight="1">
      <c r="A85" s="397">
        <v>2</v>
      </c>
      <c r="B85" s="28" t="s">
        <v>627</v>
      </c>
      <c r="C85" s="126" t="s">
        <v>484</v>
      </c>
      <c r="D85" s="52">
        <f t="shared" si="34"/>
        <v>380</v>
      </c>
      <c r="E85" s="52"/>
      <c r="F85" s="52">
        <v>380</v>
      </c>
      <c r="G85" s="52">
        <v>0</v>
      </c>
      <c r="H85" s="52">
        <v>380</v>
      </c>
      <c r="I85" s="261"/>
      <c r="J85" s="52">
        <f aca="true" t="shared" si="42" ref="J85:J92">H85</f>
        <v>380</v>
      </c>
      <c r="K85" s="261"/>
      <c r="L85" s="341" t="s">
        <v>120</v>
      </c>
      <c r="M85" s="52">
        <f t="shared" si="35"/>
        <v>0</v>
      </c>
      <c r="N85" s="52">
        <f t="shared" si="36"/>
        <v>380</v>
      </c>
      <c r="O85" s="261"/>
      <c r="P85" s="52">
        <f t="shared" si="37"/>
        <v>0</v>
      </c>
      <c r="Q85" s="52">
        <f t="shared" si="38"/>
        <v>380</v>
      </c>
      <c r="R85" s="52">
        <f t="shared" si="39"/>
        <v>380</v>
      </c>
      <c r="S85" s="52">
        <f t="shared" si="40"/>
        <v>0</v>
      </c>
      <c r="T85" s="52">
        <f t="shared" si="41"/>
        <v>380</v>
      </c>
      <c r="U85" s="52"/>
    </row>
    <row r="86" spans="1:21" ht="18.75" customHeight="1">
      <c r="A86" s="397">
        <v>3</v>
      </c>
      <c r="B86" s="28" t="s">
        <v>628</v>
      </c>
      <c r="C86" s="126" t="s">
        <v>484</v>
      </c>
      <c r="D86" s="52">
        <f t="shared" si="34"/>
        <v>470</v>
      </c>
      <c r="E86" s="52"/>
      <c r="F86" s="52">
        <v>470</v>
      </c>
      <c r="G86" s="52">
        <v>0</v>
      </c>
      <c r="H86" s="52">
        <v>423</v>
      </c>
      <c r="I86" s="261"/>
      <c r="J86" s="52">
        <f t="shared" si="42"/>
        <v>423</v>
      </c>
      <c r="K86" s="261"/>
      <c r="L86" s="341" t="s">
        <v>120</v>
      </c>
      <c r="M86" s="52">
        <f t="shared" si="35"/>
        <v>0</v>
      </c>
      <c r="N86" s="52">
        <f t="shared" si="36"/>
        <v>470</v>
      </c>
      <c r="O86" s="261"/>
      <c r="P86" s="52">
        <f t="shared" si="37"/>
        <v>0</v>
      </c>
      <c r="Q86" s="52">
        <f t="shared" si="38"/>
        <v>470</v>
      </c>
      <c r="R86" s="52">
        <f t="shared" si="39"/>
        <v>470</v>
      </c>
      <c r="S86" s="52">
        <f t="shared" si="40"/>
        <v>0</v>
      </c>
      <c r="T86" s="52">
        <f t="shared" si="41"/>
        <v>470</v>
      </c>
      <c r="U86" s="52"/>
    </row>
    <row r="87" spans="1:21" ht="18.75" customHeight="1">
      <c r="A87" s="397">
        <v>4</v>
      </c>
      <c r="B87" s="28" t="s">
        <v>629</v>
      </c>
      <c r="C87" s="126" t="s">
        <v>484</v>
      </c>
      <c r="D87" s="52">
        <f t="shared" si="34"/>
        <v>380</v>
      </c>
      <c r="E87" s="52"/>
      <c r="F87" s="52">
        <v>380</v>
      </c>
      <c r="G87" s="52">
        <v>0</v>
      </c>
      <c r="H87" s="52">
        <v>342</v>
      </c>
      <c r="I87" s="261"/>
      <c r="J87" s="52">
        <f t="shared" si="42"/>
        <v>342</v>
      </c>
      <c r="K87" s="261"/>
      <c r="L87" s="341" t="s">
        <v>120</v>
      </c>
      <c r="M87" s="52">
        <f t="shared" si="35"/>
        <v>0</v>
      </c>
      <c r="N87" s="52">
        <f t="shared" si="36"/>
        <v>380</v>
      </c>
      <c r="O87" s="261"/>
      <c r="P87" s="52">
        <f t="shared" si="37"/>
        <v>0</v>
      </c>
      <c r="Q87" s="52">
        <f t="shared" si="38"/>
        <v>380</v>
      </c>
      <c r="R87" s="52">
        <f t="shared" si="39"/>
        <v>380</v>
      </c>
      <c r="S87" s="52">
        <f t="shared" si="40"/>
        <v>0</v>
      </c>
      <c r="T87" s="52">
        <f t="shared" si="41"/>
        <v>380</v>
      </c>
      <c r="U87" s="52"/>
    </row>
    <row r="88" spans="1:21" s="211" customFormat="1" ht="18.75" customHeight="1">
      <c r="A88" s="397">
        <v>5</v>
      </c>
      <c r="B88" s="28" t="s">
        <v>630</v>
      </c>
      <c r="C88" s="126" t="s">
        <v>484</v>
      </c>
      <c r="D88" s="52">
        <f t="shared" si="34"/>
        <v>280</v>
      </c>
      <c r="E88" s="52"/>
      <c r="F88" s="52">
        <v>280</v>
      </c>
      <c r="G88" s="52">
        <v>0</v>
      </c>
      <c r="H88" s="52">
        <v>252</v>
      </c>
      <c r="I88" s="262"/>
      <c r="J88" s="52">
        <f t="shared" si="42"/>
        <v>252</v>
      </c>
      <c r="K88" s="262"/>
      <c r="L88" s="341" t="s">
        <v>120</v>
      </c>
      <c r="M88" s="52">
        <f t="shared" si="35"/>
        <v>0</v>
      </c>
      <c r="N88" s="52">
        <f t="shared" si="36"/>
        <v>280</v>
      </c>
      <c r="O88" s="262"/>
      <c r="P88" s="52">
        <f t="shared" si="37"/>
        <v>0</v>
      </c>
      <c r="Q88" s="52">
        <f t="shared" si="38"/>
        <v>280</v>
      </c>
      <c r="R88" s="52">
        <f t="shared" si="39"/>
        <v>280</v>
      </c>
      <c r="S88" s="52">
        <f t="shared" si="40"/>
        <v>0</v>
      </c>
      <c r="T88" s="52">
        <f t="shared" si="41"/>
        <v>280</v>
      </c>
      <c r="U88" s="52"/>
    </row>
    <row r="89" spans="1:21" ht="18.75" customHeight="1">
      <c r="A89" s="397">
        <v>6</v>
      </c>
      <c r="B89" s="28" t="s">
        <v>631</v>
      </c>
      <c r="C89" s="126" t="s">
        <v>484</v>
      </c>
      <c r="D89" s="52">
        <f t="shared" si="34"/>
        <v>470</v>
      </c>
      <c r="E89" s="52"/>
      <c r="F89" s="52">
        <v>470</v>
      </c>
      <c r="G89" s="52">
        <v>0</v>
      </c>
      <c r="H89" s="52">
        <v>423</v>
      </c>
      <c r="I89" s="262"/>
      <c r="J89" s="52">
        <f t="shared" si="42"/>
        <v>423</v>
      </c>
      <c r="K89" s="262"/>
      <c r="L89" s="341" t="s">
        <v>120</v>
      </c>
      <c r="M89" s="52">
        <f t="shared" si="35"/>
        <v>0</v>
      </c>
      <c r="N89" s="52">
        <f t="shared" si="36"/>
        <v>470</v>
      </c>
      <c r="O89" s="262"/>
      <c r="P89" s="52">
        <f t="shared" si="37"/>
        <v>0</v>
      </c>
      <c r="Q89" s="52">
        <f t="shared" si="38"/>
        <v>470</v>
      </c>
      <c r="R89" s="52">
        <f t="shared" si="39"/>
        <v>470</v>
      </c>
      <c r="S89" s="52">
        <f t="shared" si="40"/>
        <v>0</v>
      </c>
      <c r="T89" s="52">
        <f t="shared" si="41"/>
        <v>470</v>
      </c>
      <c r="U89" s="52"/>
    </row>
    <row r="90" spans="1:21" ht="18.75" customHeight="1">
      <c r="A90" s="397">
        <v>7</v>
      </c>
      <c r="B90" s="28" t="s">
        <v>632</v>
      </c>
      <c r="C90" s="126" t="s">
        <v>484</v>
      </c>
      <c r="D90" s="52">
        <f t="shared" si="34"/>
        <v>470</v>
      </c>
      <c r="E90" s="52"/>
      <c r="F90" s="52">
        <v>470</v>
      </c>
      <c r="G90" s="52">
        <v>0</v>
      </c>
      <c r="H90" s="52">
        <v>423</v>
      </c>
      <c r="I90" s="262"/>
      <c r="J90" s="52">
        <f t="shared" si="42"/>
        <v>423</v>
      </c>
      <c r="K90" s="262"/>
      <c r="L90" s="341" t="s">
        <v>120</v>
      </c>
      <c r="M90" s="52">
        <f t="shared" si="35"/>
        <v>0</v>
      </c>
      <c r="N90" s="52">
        <f t="shared" si="36"/>
        <v>470</v>
      </c>
      <c r="O90" s="262"/>
      <c r="P90" s="52">
        <f t="shared" si="37"/>
        <v>0</v>
      </c>
      <c r="Q90" s="52">
        <f t="shared" si="38"/>
        <v>470</v>
      </c>
      <c r="R90" s="52">
        <f t="shared" si="39"/>
        <v>470</v>
      </c>
      <c r="S90" s="52">
        <f t="shared" si="40"/>
        <v>0</v>
      </c>
      <c r="T90" s="52">
        <f t="shared" si="41"/>
        <v>470</v>
      </c>
      <c r="U90" s="52"/>
    </row>
    <row r="91" spans="1:21" ht="18.75" customHeight="1">
      <c r="A91" s="397">
        <v>8</v>
      </c>
      <c r="B91" s="28" t="s">
        <v>633</v>
      </c>
      <c r="C91" s="126" t="s">
        <v>484</v>
      </c>
      <c r="D91" s="52">
        <f t="shared" si="34"/>
        <v>280</v>
      </c>
      <c r="E91" s="52"/>
      <c r="F91" s="52">
        <v>280</v>
      </c>
      <c r="G91" s="52">
        <v>0</v>
      </c>
      <c r="H91" s="52">
        <v>252</v>
      </c>
      <c r="I91" s="262"/>
      <c r="J91" s="52">
        <f t="shared" si="42"/>
        <v>252</v>
      </c>
      <c r="K91" s="262"/>
      <c r="L91" s="341" t="s">
        <v>120</v>
      </c>
      <c r="M91" s="52">
        <f t="shared" si="35"/>
        <v>0</v>
      </c>
      <c r="N91" s="52">
        <f t="shared" si="36"/>
        <v>280</v>
      </c>
      <c r="O91" s="262"/>
      <c r="P91" s="52">
        <f t="shared" si="37"/>
        <v>0</v>
      </c>
      <c r="Q91" s="52">
        <f t="shared" si="38"/>
        <v>280</v>
      </c>
      <c r="R91" s="52">
        <f t="shared" si="39"/>
        <v>280</v>
      </c>
      <c r="S91" s="52">
        <f t="shared" si="40"/>
        <v>0</v>
      </c>
      <c r="T91" s="52">
        <f t="shared" si="41"/>
        <v>280</v>
      </c>
      <c r="U91" s="52"/>
    </row>
    <row r="92" spans="1:21" ht="18.75" customHeight="1">
      <c r="A92" s="397">
        <v>9</v>
      </c>
      <c r="B92" s="28" t="s">
        <v>646</v>
      </c>
      <c r="C92" s="126" t="s">
        <v>484</v>
      </c>
      <c r="D92" s="52">
        <f t="shared" si="34"/>
        <v>560</v>
      </c>
      <c r="E92" s="52"/>
      <c r="F92" s="52">
        <v>560</v>
      </c>
      <c r="G92" s="52">
        <v>0</v>
      </c>
      <c r="H92" s="52">
        <v>504</v>
      </c>
      <c r="I92" s="262"/>
      <c r="J92" s="52">
        <f t="shared" si="42"/>
        <v>504</v>
      </c>
      <c r="K92" s="262"/>
      <c r="L92" s="341" t="s">
        <v>120</v>
      </c>
      <c r="M92" s="52">
        <f t="shared" si="35"/>
        <v>0</v>
      </c>
      <c r="N92" s="52">
        <f t="shared" si="36"/>
        <v>560</v>
      </c>
      <c r="O92" s="262"/>
      <c r="P92" s="52">
        <f t="shared" si="37"/>
        <v>0</v>
      </c>
      <c r="Q92" s="52">
        <f t="shared" si="38"/>
        <v>560</v>
      </c>
      <c r="R92" s="52">
        <f t="shared" si="39"/>
        <v>560</v>
      </c>
      <c r="S92" s="52">
        <f t="shared" si="40"/>
        <v>0</v>
      </c>
      <c r="T92" s="52">
        <f t="shared" si="41"/>
        <v>560</v>
      </c>
      <c r="U92" s="52"/>
    </row>
    <row r="93" spans="1:21" ht="18.75" customHeight="1">
      <c r="A93" s="397">
        <v>10</v>
      </c>
      <c r="B93" s="28" t="s">
        <v>647</v>
      </c>
      <c r="C93" s="126" t="s">
        <v>484</v>
      </c>
      <c r="D93" s="52">
        <f t="shared" si="34"/>
        <v>95</v>
      </c>
      <c r="E93" s="52"/>
      <c r="F93" s="52">
        <v>95</v>
      </c>
      <c r="G93" s="52">
        <v>0</v>
      </c>
      <c r="H93" s="52">
        <v>95</v>
      </c>
      <c r="I93" s="262"/>
      <c r="J93" s="52">
        <v>90</v>
      </c>
      <c r="K93" s="262"/>
      <c r="L93" s="341" t="s">
        <v>120</v>
      </c>
      <c r="M93" s="52">
        <f t="shared" si="35"/>
        <v>0</v>
      </c>
      <c r="N93" s="52">
        <f t="shared" si="36"/>
        <v>95</v>
      </c>
      <c r="O93" s="262"/>
      <c r="P93" s="52">
        <f t="shared" si="37"/>
        <v>0</v>
      </c>
      <c r="Q93" s="52">
        <f t="shared" si="38"/>
        <v>95</v>
      </c>
      <c r="R93" s="52">
        <f t="shared" si="39"/>
        <v>95</v>
      </c>
      <c r="S93" s="52">
        <f t="shared" si="40"/>
        <v>0</v>
      </c>
      <c r="T93" s="52">
        <f t="shared" si="41"/>
        <v>95</v>
      </c>
      <c r="U93" s="52"/>
    </row>
    <row r="94" spans="1:21" ht="18.75" customHeight="1">
      <c r="A94" s="397">
        <v>11</v>
      </c>
      <c r="B94" s="28" t="s">
        <v>648</v>
      </c>
      <c r="C94" s="126" t="s">
        <v>484</v>
      </c>
      <c r="D94" s="52">
        <f t="shared" si="34"/>
        <v>95</v>
      </c>
      <c r="E94" s="52"/>
      <c r="F94" s="52">
        <v>95</v>
      </c>
      <c r="G94" s="52">
        <v>0</v>
      </c>
      <c r="H94" s="52">
        <v>95</v>
      </c>
      <c r="I94" s="262"/>
      <c r="J94" s="52">
        <v>90</v>
      </c>
      <c r="K94" s="262"/>
      <c r="L94" s="341" t="s">
        <v>120</v>
      </c>
      <c r="M94" s="52">
        <f t="shared" si="35"/>
        <v>0</v>
      </c>
      <c r="N94" s="52">
        <f t="shared" si="36"/>
        <v>95</v>
      </c>
      <c r="O94" s="262"/>
      <c r="P94" s="52">
        <f t="shared" si="37"/>
        <v>0</v>
      </c>
      <c r="Q94" s="52">
        <f t="shared" si="38"/>
        <v>95</v>
      </c>
      <c r="R94" s="52">
        <f t="shared" si="39"/>
        <v>95</v>
      </c>
      <c r="S94" s="52">
        <f t="shared" si="40"/>
        <v>0</v>
      </c>
      <c r="T94" s="52">
        <f t="shared" si="41"/>
        <v>95</v>
      </c>
      <c r="U94" s="52"/>
    </row>
    <row r="95" spans="1:21" s="211" customFormat="1" ht="18.75" customHeight="1">
      <c r="A95" s="397">
        <v>12</v>
      </c>
      <c r="B95" s="28" t="s">
        <v>649</v>
      </c>
      <c r="C95" s="126" t="s">
        <v>484</v>
      </c>
      <c r="D95" s="52">
        <f t="shared" si="34"/>
        <v>470</v>
      </c>
      <c r="E95" s="52"/>
      <c r="F95" s="52">
        <v>470</v>
      </c>
      <c r="G95" s="52">
        <v>0</v>
      </c>
      <c r="H95" s="52">
        <v>423</v>
      </c>
      <c r="I95" s="262"/>
      <c r="J95" s="52">
        <f>H95</f>
        <v>423</v>
      </c>
      <c r="K95" s="262"/>
      <c r="L95" s="341" t="s">
        <v>120</v>
      </c>
      <c r="M95" s="52">
        <f t="shared" si="35"/>
        <v>0</v>
      </c>
      <c r="N95" s="52">
        <f t="shared" si="36"/>
        <v>470</v>
      </c>
      <c r="O95" s="262"/>
      <c r="P95" s="52">
        <f t="shared" si="37"/>
        <v>0</v>
      </c>
      <c r="Q95" s="52">
        <f t="shared" si="38"/>
        <v>470</v>
      </c>
      <c r="R95" s="52">
        <f t="shared" si="39"/>
        <v>470</v>
      </c>
      <c r="S95" s="52">
        <f t="shared" si="40"/>
        <v>0</v>
      </c>
      <c r="T95" s="52">
        <f t="shared" si="41"/>
        <v>470</v>
      </c>
      <c r="U95" s="52"/>
    </row>
    <row r="96" spans="1:21" s="211" customFormat="1" ht="18.75" customHeight="1">
      <c r="A96" s="397">
        <v>13</v>
      </c>
      <c r="B96" s="28" t="s">
        <v>650</v>
      </c>
      <c r="C96" s="126" t="s">
        <v>484</v>
      </c>
      <c r="D96" s="52">
        <f t="shared" si="34"/>
        <v>470</v>
      </c>
      <c r="E96" s="52"/>
      <c r="F96" s="52">
        <v>470</v>
      </c>
      <c r="G96" s="52">
        <v>0</v>
      </c>
      <c r="H96" s="52">
        <v>423</v>
      </c>
      <c r="I96" s="262"/>
      <c r="J96" s="52">
        <f>H96</f>
        <v>423</v>
      </c>
      <c r="K96" s="262"/>
      <c r="L96" s="341" t="s">
        <v>120</v>
      </c>
      <c r="M96" s="52">
        <f t="shared" si="35"/>
        <v>0</v>
      </c>
      <c r="N96" s="52">
        <f t="shared" si="36"/>
        <v>470</v>
      </c>
      <c r="O96" s="262"/>
      <c r="P96" s="52">
        <f t="shared" si="37"/>
        <v>0</v>
      </c>
      <c r="Q96" s="52">
        <f t="shared" si="38"/>
        <v>470</v>
      </c>
      <c r="R96" s="52">
        <f t="shared" si="39"/>
        <v>470</v>
      </c>
      <c r="S96" s="52">
        <f t="shared" si="40"/>
        <v>0</v>
      </c>
      <c r="T96" s="52">
        <f t="shared" si="41"/>
        <v>470</v>
      </c>
      <c r="U96" s="52"/>
    </row>
    <row r="97" spans="1:21" s="211" customFormat="1" ht="18.75" customHeight="1">
      <c r="A97" s="105"/>
      <c r="B97" s="132" t="s">
        <v>463</v>
      </c>
      <c r="C97" s="133"/>
      <c r="D97" s="55">
        <f>+SUM(D98:D100)</f>
        <v>2640</v>
      </c>
      <c r="E97" s="55">
        <f>+SUM(E98:E100)</f>
        <v>0</v>
      </c>
      <c r="F97" s="55">
        <f>+SUM(F98:F100)</f>
        <v>2640</v>
      </c>
      <c r="G97" s="55">
        <f>+SUM(G98:G100)</f>
        <v>0</v>
      </c>
      <c r="H97" s="55">
        <f>+SUM(H98:H100)</f>
        <v>1650</v>
      </c>
      <c r="I97" s="314"/>
      <c r="J97" s="55">
        <f>+SUM(J98:J100)</f>
        <v>600</v>
      </c>
      <c r="K97" s="314"/>
      <c r="L97" s="341"/>
      <c r="M97" s="55">
        <f>+SUM(M98:M100)</f>
        <v>0</v>
      </c>
      <c r="N97" s="55">
        <f>+SUM(N98:N100)</f>
        <v>2640</v>
      </c>
      <c r="O97" s="73"/>
      <c r="P97" s="55">
        <f>+SUM(P98:P100)</f>
        <v>0</v>
      </c>
      <c r="Q97" s="55">
        <f>+SUM(Q98:Q100)</f>
        <v>2640</v>
      </c>
      <c r="R97" s="55">
        <f>+SUM(R98:R100)</f>
        <v>2640</v>
      </c>
      <c r="S97" s="55">
        <f>+SUM(S98:S100)</f>
        <v>0</v>
      </c>
      <c r="T97" s="55">
        <f>+SUM(T98:T100)</f>
        <v>2640</v>
      </c>
      <c r="U97" s="55"/>
    </row>
    <row r="98" spans="1:21" s="211" customFormat="1" ht="18.75" customHeight="1">
      <c r="A98" s="397">
        <v>14</v>
      </c>
      <c r="B98" s="28" t="s">
        <v>601</v>
      </c>
      <c r="C98" s="108" t="s">
        <v>596</v>
      </c>
      <c r="D98" s="52">
        <f>+E98+G98+F98</f>
        <v>860</v>
      </c>
      <c r="E98" s="52"/>
      <c r="F98" s="52">
        <v>860</v>
      </c>
      <c r="G98" s="52">
        <v>0</v>
      </c>
      <c r="H98" s="52">
        <v>500</v>
      </c>
      <c r="I98" s="262"/>
      <c r="J98" s="52"/>
      <c r="K98" s="262"/>
      <c r="L98" s="315"/>
      <c r="M98" s="52">
        <f>G98</f>
        <v>0</v>
      </c>
      <c r="N98" s="52">
        <f>D98</f>
        <v>860</v>
      </c>
      <c r="O98" s="262"/>
      <c r="P98" s="52">
        <f>E98</f>
        <v>0</v>
      </c>
      <c r="Q98" s="52">
        <f>+R98+S98</f>
        <v>860</v>
      </c>
      <c r="R98" s="52">
        <f>IF((G98+F98)&gt;0,(G98+F98),0)</f>
        <v>860</v>
      </c>
      <c r="S98" s="52">
        <f>IF((F98+G98)&lt;0,(F98+G98),0)</f>
        <v>0</v>
      </c>
      <c r="T98" s="52">
        <f>+P98+Q98</f>
        <v>860</v>
      </c>
      <c r="U98" s="52"/>
    </row>
    <row r="99" spans="1:21" s="211" customFormat="1" ht="18.75" customHeight="1">
      <c r="A99" s="397">
        <v>15</v>
      </c>
      <c r="B99" s="28" t="s">
        <v>602</v>
      </c>
      <c r="C99" s="108" t="s">
        <v>140</v>
      </c>
      <c r="D99" s="52">
        <f>+E99+G99+F99</f>
        <v>1130</v>
      </c>
      <c r="E99" s="52"/>
      <c r="F99" s="52">
        <v>1130</v>
      </c>
      <c r="G99" s="52">
        <v>0</v>
      </c>
      <c r="H99" s="52">
        <v>500</v>
      </c>
      <c r="I99" s="262"/>
      <c r="J99" s="52"/>
      <c r="K99" s="262"/>
      <c r="L99" s="262"/>
      <c r="M99" s="52">
        <f>G99</f>
        <v>0</v>
      </c>
      <c r="N99" s="52">
        <f>D99</f>
        <v>1130</v>
      </c>
      <c r="O99" s="262"/>
      <c r="P99" s="52">
        <f>E99</f>
        <v>0</v>
      </c>
      <c r="Q99" s="52">
        <f>+R99+S99</f>
        <v>1130</v>
      </c>
      <c r="R99" s="52">
        <f>IF((G99+F99)&gt;0,(G99+F99),0)</f>
        <v>1130</v>
      </c>
      <c r="S99" s="52">
        <f>IF((F99+G99)&lt;0,(F99+G99),0)</f>
        <v>0</v>
      </c>
      <c r="T99" s="52">
        <f>+P99+Q99</f>
        <v>1130</v>
      </c>
      <c r="U99" s="52"/>
    </row>
    <row r="100" spans="1:21" s="211" customFormat="1" ht="18.75" customHeight="1">
      <c r="A100" s="397">
        <v>16</v>
      </c>
      <c r="B100" s="28" t="s">
        <v>603</v>
      </c>
      <c r="C100" s="108" t="s">
        <v>604</v>
      </c>
      <c r="D100" s="52">
        <f>+E100+G100+F100</f>
        <v>650</v>
      </c>
      <c r="E100" s="52"/>
      <c r="F100" s="52">
        <v>650</v>
      </c>
      <c r="G100" s="52">
        <v>0</v>
      </c>
      <c r="H100" s="52">
        <v>650</v>
      </c>
      <c r="I100" s="262"/>
      <c r="J100" s="52">
        <v>600</v>
      </c>
      <c r="K100" s="262"/>
      <c r="L100" s="51" t="s">
        <v>120</v>
      </c>
      <c r="M100" s="52">
        <f>G100</f>
        <v>0</v>
      </c>
      <c r="N100" s="52">
        <f>D100</f>
        <v>650</v>
      </c>
      <c r="O100" s="262"/>
      <c r="P100" s="52">
        <f>E100</f>
        <v>0</v>
      </c>
      <c r="Q100" s="52">
        <f>+R100+S100</f>
        <v>650</v>
      </c>
      <c r="R100" s="52">
        <f>IF((G100+F100)&gt;0,(G100+F100),0)</f>
        <v>650</v>
      </c>
      <c r="S100" s="52">
        <f>IF((F100+G100)&lt;0,(F100+G100),0)</f>
        <v>0</v>
      </c>
      <c r="T100" s="52">
        <f>+P100+Q100</f>
        <v>650</v>
      </c>
      <c r="U100" s="52"/>
    </row>
    <row r="101" spans="1:21" s="211" customFormat="1" ht="18.75" customHeight="1">
      <c r="A101" s="105"/>
      <c r="B101" s="132" t="s">
        <v>426</v>
      </c>
      <c r="C101" s="133"/>
      <c r="D101" s="55">
        <f>+SUM(D102:D113)</f>
        <v>7455</v>
      </c>
      <c r="E101" s="55">
        <f>+SUM(E102:E113)</f>
        <v>0</v>
      </c>
      <c r="F101" s="55">
        <f>+SUM(F102:F113)</f>
        <v>7455</v>
      </c>
      <c r="G101" s="55">
        <f>+SUM(G102:G113)</f>
        <v>0</v>
      </c>
      <c r="H101" s="55">
        <f>+SUM(H102:H113)</f>
        <v>3575</v>
      </c>
      <c r="I101" s="314"/>
      <c r="J101" s="55">
        <f>+SUM(J102:J113)</f>
        <v>3450</v>
      </c>
      <c r="K101" s="314"/>
      <c r="L101" s="341"/>
      <c r="M101" s="55">
        <f>+SUM(M102:M113)</f>
        <v>0</v>
      </c>
      <c r="N101" s="55">
        <f>+SUM(N102:N113)</f>
        <v>7455</v>
      </c>
      <c r="O101" s="73"/>
      <c r="P101" s="55">
        <f>+SUM(P102:P113)</f>
        <v>0</v>
      </c>
      <c r="Q101" s="55">
        <f>+SUM(Q102:Q113)</f>
        <v>7455</v>
      </c>
      <c r="R101" s="55">
        <f>+SUM(R102:R113)</f>
        <v>7455</v>
      </c>
      <c r="S101" s="55">
        <f>+SUM(S102:S113)</f>
        <v>0</v>
      </c>
      <c r="T101" s="55">
        <f>+SUM(T102:T113)</f>
        <v>7455</v>
      </c>
      <c r="U101" s="55"/>
    </row>
    <row r="102" spans="1:21" s="211" customFormat="1" ht="18.75" customHeight="1">
      <c r="A102" s="397">
        <v>17</v>
      </c>
      <c r="B102" s="28" t="s">
        <v>616</v>
      </c>
      <c r="C102" s="126" t="s">
        <v>617</v>
      </c>
      <c r="D102" s="52">
        <f aca="true" t="shared" si="43" ref="D102:D113">+E102+G102+F102</f>
        <v>1200</v>
      </c>
      <c r="E102" s="52"/>
      <c r="F102" s="52">
        <v>1200</v>
      </c>
      <c r="G102" s="52">
        <v>0</v>
      </c>
      <c r="H102" s="52"/>
      <c r="I102" s="262"/>
      <c r="J102" s="52"/>
      <c r="K102" s="262"/>
      <c r="L102" s="261"/>
      <c r="M102" s="52">
        <f aca="true" t="shared" si="44" ref="M102:M114">G102</f>
        <v>0</v>
      </c>
      <c r="N102" s="52">
        <f aca="true" t="shared" si="45" ref="N102:N113">D102</f>
        <v>1200</v>
      </c>
      <c r="O102" s="262"/>
      <c r="P102" s="52">
        <f aca="true" t="shared" si="46" ref="P102:P113">E102</f>
        <v>0</v>
      </c>
      <c r="Q102" s="52">
        <f aca="true" t="shared" si="47" ref="Q102:Q113">+R102+S102</f>
        <v>1200</v>
      </c>
      <c r="R102" s="52">
        <f aca="true" t="shared" si="48" ref="R102:R113">IF((G102+F102)&gt;0,(G102+F102),0)</f>
        <v>1200</v>
      </c>
      <c r="S102" s="52">
        <f aca="true" t="shared" si="49" ref="S102:S113">IF((F102+G102)&lt;0,(F102+G102),0)</f>
        <v>0</v>
      </c>
      <c r="T102" s="52">
        <f aca="true" t="shared" si="50" ref="T102:T113">+P102+Q102</f>
        <v>1200</v>
      </c>
      <c r="U102" s="52"/>
    </row>
    <row r="103" spans="1:21" s="211" customFormat="1" ht="18.75" customHeight="1">
      <c r="A103" s="397">
        <v>18</v>
      </c>
      <c r="B103" s="28" t="s">
        <v>605</v>
      </c>
      <c r="C103" s="126" t="s">
        <v>606</v>
      </c>
      <c r="D103" s="52">
        <f t="shared" si="43"/>
        <v>550</v>
      </c>
      <c r="E103" s="52"/>
      <c r="F103" s="52">
        <v>550</v>
      </c>
      <c r="G103" s="52">
        <v>0</v>
      </c>
      <c r="H103" s="52">
        <v>500</v>
      </c>
      <c r="I103" s="262"/>
      <c r="J103" s="52">
        <v>500</v>
      </c>
      <c r="K103" s="262"/>
      <c r="L103" s="341" t="s">
        <v>120</v>
      </c>
      <c r="M103" s="52">
        <f t="shared" si="44"/>
        <v>0</v>
      </c>
      <c r="N103" s="52">
        <f t="shared" si="45"/>
        <v>550</v>
      </c>
      <c r="O103" s="262"/>
      <c r="P103" s="52">
        <f t="shared" si="46"/>
        <v>0</v>
      </c>
      <c r="Q103" s="52">
        <f t="shared" si="47"/>
        <v>550</v>
      </c>
      <c r="R103" s="52">
        <f t="shared" si="48"/>
        <v>550</v>
      </c>
      <c r="S103" s="52">
        <f t="shared" si="49"/>
        <v>0</v>
      </c>
      <c r="T103" s="52">
        <f t="shared" si="50"/>
        <v>550</v>
      </c>
      <c r="U103" s="52"/>
    </row>
    <row r="104" spans="1:21" s="211" customFormat="1" ht="18.75" customHeight="1">
      <c r="A104" s="397">
        <v>19</v>
      </c>
      <c r="B104" s="28" t="s">
        <v>607</v>
      </c>
      <c r="C104" s="126" t="s">
        <v>608</v>
      </c>
      <c r="D104" s="52">
        <f t="shared" si="43"/>
        <v>930</v>
      </c>
      <c r="E104" s="52"/>
      <c r="F104" s="52">
        <v>930</v>
      </c>
      <c r="G104" s="52">
        <v>0</v>
      </c>
      <c r="H104" s="52">
        <v>900</v>
      </c>
      <c r="I104" s="262"/>
      <c r="J104" s="52">
        <v>850</v>
      </c>
      <c r="K104" s="262"/>
      <c r="L104" s="341" t="s">
        <v>120</v>
      </c>
      <c r="M104" s="52">
        <f t="shared" si="44"/>
        <v>0</v>
      </c>
      <c r="N104" s="52">
        <f t="shared" si="45"/>
        <v>930</v>
      </c>
      <c r="O104" s="262"/>
      <c r="P104" s="52">
        <f t="shared" si="46"/>
        <v>0</v>
      </c>
      <c r="Q104" s="52">
        <f t="shared" si="47"/>
        <v>930</v>
      </c>
      <c r="R104" s="52">
        <f t="shared" si="48"/>
        <v>930</v>
      </c>
      <c r="S104" s="52">
        <f t="shared" si="49"/>
        <v>0</v>
      </c>
      <c r="T104" s="52">
        <f t="shared" si="50"/>
        <v>930</v>
      </c>
      <c r="U104" s="52"/>
    </row>
    <row r="105" spans="1:21" s="211" customFormat="1" ht="18.75" customHeight="1">
      <c r="A105" s="397">
        <v>20</v>
      </c>
      <c r="B105" s="28" t="s">
        <v>609</v>
      </c>
      <c r="C105" s="126" t="s">
        <v>610</v>
      </c>
      <c r="D105" s="52">
        <f t="shared" si="43"/>
        <v>400</v>
      </c>
      <c r="E105" s="52"/>
      <c r="F105" s="52">
        <v>400</v>
      </c>
      <c r="G105" s="52">
        <v>0</v>
      </c>
      <c r="H105" s="52">
        <v>200</v>
      </c>
      <c r="I105" s="262"/>
      <c r="J105" s="52">
        <v>200</v>
      </c>
      <c r="K105" s="262"/>
      <c r="L105" s="341" t="s">
        <v>119</v>
      </c>
      <c r="M105" s="52">
        <f t="shared" si="44"/>
        <v>0</v>
      </c>
      <c r="N105" s="52">
        <f t="shared" si="45"/>
        <v>400</v>
      </c>
      <c r="O105" s="262"/>
      <c r="P105" s="52">
        <f t="shared" si="46"/>
        <v>0</v>
      </c>
      <c r="Q105" s="52">
        <f t="shared" si="47"/>
        <v>400</v>
      </c>
      <c r="R105" s="52">
        <f t="shared" si="48"/>
        <v>400</v>
      </c>
      <c r="S105" s="52">
        <f t="shared" si="49"/>
        <v>0</v>
      </c>
      <c r="T105" s="52">
        <f t="shared" si="50"/>
        <v>400</v>
      </c>
      <c r="U105" s="52"/>
    </row>
    <row r="106" spans="1:21" s="211" customFormat="1" ht="18.75" customHeight="1">
      <c r="A106" s="397">
        <v>21</v>
      </c>
      <c r="B106" s="28" t="s">
        <v>611</v>
      </c>
      <c r="C106" s="126" t="s">
        <v>610</v>
      </c>
      <c r="D106" s="52">
        <f t="shared" si="43"/>
        <v>135</v>
      </c>
      <c r="E106" s="52"/>
      <c r="F106" s="52">
        <v>135</v>
      </c>
      <c r="G106" s="52">
        <v>0</v>
      </c>
      <c r="H106" s="52">
        <v>125</v>
      </c>
      <c r="I106" s="262"/>
      <c r="J106" s="52">
        <v>120</v>
      </c>
      <c r="K106" s="262"/>
      <c r="L106" s="341" t="s">
        <v>120</v>
      </c>
      <c r="M106" s="52">
        <f t="shared" si="44"/>
        <v>0</v>
      </c>
      <c r="N106" s="52">
        <f t="shared" si="45"/>
        <v>135</v>
      </c>
      <c r="O106" s="262"/>
      <c r="P106" s="52">
        <f t="shared" si="46"/>
        <v>0</v>
      </c>
      <c r="Q106" s="52">
        <f t="shared" si="47"/>
        <v>135</v>
      </c>
      <c r="R106" s="52">
        <f t="shared" si="48"/>
        <v>135</v>
      </c>
      <c r="S106" s="52">
        <f t="shared" si="49"/>
        <v>0</v>
      </c>
      <c r="T106" s="52">
        <f t="shared" si="50"/>
        <v>135</v>
      </c>
      <c r="U106" s="52"/>
    </row>
    <row r="107" spans="1:21" s="211" customFormat="1" ht="18.75" customHeight="1">
      <c r="A107" s="397">
        <v>22</v>
      </c>
      <c r="B107" s="28" t="s">
        <v>612</v>
      </c>
      <c r="C107" s="126" t="s">
        <v>610</v>
      </c>
      <c r="D107" s="52">
        <f t="shared" si="43"/>
        <v>440</v>
      </c>
      <c r="E107" s="52"/>
      <c r="F107" s="52">
        <v>440</v>
      </c>
      <c r="G107" s="52">
        <v>0</v>
      </c>
      <c r="H107" s="52">
        <v>300</v>
      </c>
      <c r="I107" s="262"/>
      <c r="J107" s="52">
        <v>300</v>
      </c>
      <c r="K107" s="262"/>
      <c r="L107" s="341" t="s">
        <v>119</v>
      </c>
      <c r="M107" s="52">
        <f t="shared" si="44"/>
        <v>0</v>
      </c>
      <c r="N107" s="52">
        <f t="shared" si="45"/>
        <v>440</v>
      </c>
      <c r="O107" s="262"/>
      <c r="P107" s="52">
        <f t="shared" si="46"/>
        <v>0</v>
      </c>
      <c r="Q107" s="52">
        <f t="shared" si="47"/>
        <v>440</v>
      </c>
      <c r="R107" s="52">
        <f t="shared" si="48"/>
        <v>440</v>
      </c>
      <c r="S107" s="52">
        <f t="shared" si="49"/>
        <v>0</v>
      </c>
      <c r="T107" s="52">
        <f t="shared" si="50"/>
        <v>440</v>
      </c>
      <c r="U107" s="52"/>
    </row>
    <row r="108" spans="1:21" s="204" customFormat="1" ht="18.75" customHeight="1">
      <c r="A108" s="397">
        <v>23</v>
      </c>
      <c r="B108" s="28" t="s">
        <v>613</v>
      </c>
      <c r="C108" s="126" t="s">
        <v>610</v>
      </c>
      <c r="D108" s="52">
        <f t="shared" si="43"/>
        <v>670</v>
      </c>
      <c r="E108" s="52"/>
      <c r="F108" s="52">
        <v>670</v>
      </c>
      <c r="G108" s="52">
        <v>0</v>
      </c>
      <c r="H108" s="52">
        <v>670</v>
      </c>
      <c r="I108" s="262"/>
      <c r="J108" s="52">
        <v>600</v>
      </c>
      <c r="K108" s="262"/>
      <c r="L108" s="341" t="s">
        <v>120</v>
      </c>
      <c r="M108" s="52">
        <f t="shared" si="44"/>
        <v>0</v>
      </c>
      <c r="N108" s="52">
        <f t="shared" si="45"/>
        <v>670</v>
      </c>
      <c r="O108" s="262"/>
      <c r="P108" s="52">
        <f t="shared" si="46"/>
        <v>0</v>
      </c>
      <c r="Q108" s="52">
        <f t="shared" si="47"/>
        <v>670</v>
      </c>
      <c r="R108" s="52">
        <f t="shared" si="48"/>
        <v>670</v>
      </c>
      <c r="S108" s="52">
        <f t="shared" si="49"/>
        <v>0</v>
      </c>
      <c r="T108" s="52">
        <f t="shared" si="50"/>
        <v>670</v>
      </c>
      <c r="U108" s="52"/>
    </row>
    <row r="109" spans="1:21" s="204" customFormat="1" ht="18.75" customHeight="1">
      <c r="A109" s="397">
        <v>24</v>
      </c>
      <c r="B109" s="214" t="s">
        <v>614</v>
      </c>
      <c r="C109" s="73" t="s">
        <v>615</v>
      </c>
      <c r="D109" s="52">
        <f t="shared" si="43"/>
        <v>930</v>
      </c>
      <c r="E109" s="295"/>
      <c r="F109" s="295">
        <v>930</v>
      </c>
      <c r="G109" s="52">
        <v>0</v>
      </c>
      <c r="H109" s="295">
        <v>500</v>
      </c>
      <c r="I109" s="262"/>
      <c r="J109" s="295">
        <v>500</v>
      </c>
      <c r="K109" s="262"/>
      <c r="L109" s="341" t="s">
        <v>119</v>
      </c>
      <c r="M109" s="52">
        <f t="shared" si="44"/>
        <v>0</v>
      </c>
      <c r="N109" s="52">
        <f t="shared" si="45"/>
        <v>930</v>
      </c>
      <c r="O109" s="262"/>
      <c r="P109" s="52">
        <f t="shared" si="46"/>
        <v>0</v>
      </c>
      <c r="Q109" s="52">
        <f t="shared" si="47"/>
        <v>930</v>
      </c>
      <c r="R109" s="52">
        <f t="shared" si="48"/>
        <v>930</v>
      </c>
      <c r="S109" s="52">
        <f t="shared" si="49"/>
        <v>0</v>
      </c>
      <c r="T109" s="52">
        <f t="shared" si="50"/>
        <v>930</v>
      </c>
      <c r="U109" s="52"/>
    </row>
    <row r="110" spans="1:21" s="204" customFormat="1" ht="18.75" customHeight="1">
      <c r="A110" s="397">
        <v>25</v>
      </c>
      <c r="B110" s="28" t="s">
        <v>618</v>
      </c>
      <c r="C110" s="126" t="s">
        <v>89</v>
      </c>
      <c r="D110" s="52">
        <f t="shared" si="43"/>
        <v>900</v>
      </c>
      <c r="E110" s="52"/>
      <c r="F110" s="52">
        <v>900</v>
      </c>
      <c r="G110" s="52">
        <v>0</v>
      </c>
      <c r="H110" s="52"/>
      <c r="I110" s="262"/>
      <c r="J110" s="52"/>
      <c r="K110" s="262"/>
      <c r="L110" s="261"/>
      <c r="M110" s="52">
        <f t="shared" si="44"/>
        <v>0</v>
      </c>
      <c r="N110" s="52">
        <f t="shared" si="45"/>
        <v>900</v>
      </c>
      <c r="O110" s="262"/>
      <c r="P110" s="52">
        <f t="shared" si="46"/>
        <v>0</v>
      </c>
      <c r="Q110" s="52">
        <f t="shared" si="47"/>
        <v>900</v>
      </c>
      <c r="R110" s="52">
        <f t="shared" si="48"/>
        <v>900</v>
      </c>
      <c r="S110" s="52">
        <f t="shared" si="49"/>
        <v>0</v>
      </c>
      <c r="T110" s="52">
        <f t="shared" si="50"/>
        <v>900</v>
      </c>
      <c r="U110" s="52"/>
    </row>
    <row r="111" spans="1:21" s="204" customFormat="1" ht="25.5" customHeight="1">
      <c r="A111" s="397">
        <v>26</v>
      </c>
      <c r="B111" s="28" t="s">
        <v>619</v>
      </c>
      <c r="C111" s="126" t="s">
        <v>125</v>
      </c>
      <c r="D111" s="52">
        <f t="shared" si="43"/>
        <v>260</v>
      </c>
      <c r="E111" s="52"/>
      <c r="F111" s="52">
        <v>260</v>
      </c>
      <c r="G111" s="52">
        <v>0</v>
      </c>
      <c r="H111" s="52">
        <v>250</v>
      </c>
      <c r="I111" s="262"/>
      <c r="J111" s="52">
        <v>250</v>
      </c>
      <c r="K111" s="262"/>
      <c r="L111" s="341" t="s">
        <v>120</v>
      </c>
      <c r="M111" s="52">
        <f t="shared" si="44"/>
        <v>0</v>
      </c>
      <c r="N111" s="52">
        <f t="shared" si="45"/>
        <v>260</v>
      </c>
      <c r="O111" s="262"/>
      <c r="P111" s="52">
        <f t="shared" si="46"/>
        <v>0</v>
      </c>
      <c r="Q111" s="52">
        <f t="shared" si="47"/>
        <v>260</v>
      </c>
      <c r="R111" s="52">
        <f t="shared" si="48"/>
        <v>260</v>
      </c>
      <c r="S111" s="52">
        <f t="shared" si="49"/>
        <v>0</v>
      </c>
      <c r="T111" s="52">
        <f t="shared" si="50"/>
        <v>260</v>
      </c>
      <c r="U111" s="52"/>
    </row>
    <row r="112" spans="1:21" s="204" customFormat="1" ht="18.75" customHeight="1">
      <c r="A112" s="397">
        <v>27</v>
      </c>
      <c r="B112" s="28" t="s">
        <v>620</v>
      </c>
      <c r="C112" s="126" t="s">
        <v>621</v>
      </c>
      <c r="D112" s="52">
        <f t="shared" si="43"/>
        <v>140</v>
      </c>
      <c r="E112" s="52"/>
      <c r="F112" s="52">
        <v>140</v>
      </c>
      <c r="G112" s="52">
        <v>0</v>
      </c>
      <c r="H112" s="52">
        <v>130</v>
      </c>
      <c r="I112" s="262"/>
      <c r="J112" s="52">
        <v>130</v>
      </c>
      <c r="K112" s="262"/>
      <c r="L112" s="341" t="s">
        <v>120</v>
      </c>
      <c r="M112" s="52">
        <f t="shared" si="44"/>
        <v>0</v>
      </c>
      <c r="N112" s="52">
        <f t="shared" si="45"/>
        <v>140</v>
      </c>
      <c r="O112" s="262"/>
      <c r="P112" s="52">
        <f t="shared" si="46"/>
        <v>0</v>
      </c>
      <c r="Q112" s="52">
        <f t="shared" si="47"/>
        <v>140</v>
      </c>
      <c r="R112" s="52">
        <f t="shared" si="48"/>
        <v>140</v>
      </c>
      <c r="S112" s="52">
        <f t="shared" si="49"/>
        <v>0</v>
      </c>
      <c r="T112" s="52">
        <f t="shared" si="50"/>
        <v>140</v>
      </c>
      <c r="U112" s="52"/>
    </row>
    <row r="113" spans="1:21" s="27" customFormat="1" ht="18.75" customHeight="1">
      <c r="A113" s="397">
        <v>28</v>
      </c>
      <c r="B113" s="28" t="s">
        <v>622</v>
      </c>
      <c r="C113" s="126" t="s">
        <v>623</v>
      </c>
      <c r="D113" s="52">
        <f t="shared" si="43"/>
        <v>900</v>
      </c>
      <c r="E113" s="52"/>
      <c r="F113" s="52">
        <v>900</v>
      </c>
      <c r="G113" s="52">
        <v>0</v>
      </c>
      <c r="H113" s="52"/>
      <c r="I113" s="259"/>
      <c r="J113" s="52"/>
      <c r="K113" s="259"/>
      <c r="L113" s="259"/>
      <c r="M113" s="52">
        <f t="shared" si="44"/>
        <v>0</v>
      </c>
      <c r="N113" s="52">
        <f t="shared" si="45"/>
        <v>900</v>
      </c>
      <c r="O113" s="259"/>
      <c r="P113" s="52">
        <f t="shared" si="46"/>
        <v>0</v>
      </c>
      <c r="Q113" s="52">
        <f t="shared" si="47"/>
        <v>900</v>
      </c>
      <c r="R113" s="52">
        <f t="shared" si="48"/>
        <v>900</v>
      </c>
      <c r="S113" s="52">
        <f t="shared" si="49"/>
        <v>0</v>
      </c>
      <c r="T113" s="52">
        <f t="shared" si="50"/>
        <v>900</v>
      </c>
      <c r="U113" s="52"/>
    </row>
    <row r="114" spans="1:21" s="8" customFormat="1" ht="40.5" customHeight="1">
      <c r="A114" s="186" t="s">
        <v>695</v>
      </c>
      <c r="B114" s="187" t="s">
        <v>351</v>
      </c>
      <c r="C114" s="420"/>
      <c r="D114" s="421">
        <f>+E114+F114+G114</f>
        <v>51838</v>
      </c>
      <c r="E114" s="421">
        <v>102050</v>
      </c>
      <c r="F114" s="421">
        <f>-45212-5000</f>
        <v>-50212</v>
      </c>
      <c r="G114" s="421">
        <v>0</v>
      </c>
      <c r="H114" s="421">
        <v>0</v>
      </c>
      <c r="I114" s="317"/>
      <c r="J114" s="421">
        <v>0</v>
      </c>
      <c r="K114" s="317"/>
      <c r="L114" s="318"/>
      <c r="M114" s="421">
        <f t="shared" si="44"/>
        <v>0</v>
      </c>
      <c r="N114" s="421">
        <f>D114</f>
        <v>51838</v>
      </c>
      <c r="O114" s="319" t="s">
        <v>696</v>
      </c>
      <c r="P114" s="421">
        <f>E114</f>
        <v>102050</v>
      </c>
      <c r="Q114" s="421">
        <f>+R114+S114</f>
        <v>-50212</v>
      </c>
      <c r="R114" s="421">
        <f>IF((G114+F114)&gt;0,(G114+F114),0)</f>
        <v>0</v>
      </c>
      <c r="S114" s="421">
        <f>IF((F114+G114)&lt;0,(F114+G114),0)</f>
        <v>-50212</v>
      </c>
      <c r="T114" s="421">
        <f>+P114+Q114</f>
        <v>51838</v>
      </c>
      <c r="U114" s="421"/>
    </row>
    <row r="115" spans="1:21" s="8" customFormat="1" ht="33.75" customHeight="1">
      <c r="A115" s="186" t="s">
        <v>452</v>
      </c>
      <c r="B115" s="187" t="s">
        <v>352</v>
      </c>
      <c r="C115" s="188"/>
      <c r="D115" s="135">
        <f>+D116+D135</f>
        <v>24361</v>
      </c>
      <c r="E115" s="135">
        <f>+E116+E135</f>
        <v>0</v>
      </c>
      <c r="F115" s="135">
        <f>+F116+F135</f>
        <v>24376</v>
      </c>
      <c r="G115" s="135">
        <f>+G116+G135</f>
        <v>-15</v>
      </c>
      <c r="H115" s="135">
        <f>+H116+H135</f>
        <v>3643</v>
      </c>
      <c r="I115" s="143"/>
      <c r="J115" s="135">
        <f>+J116+J135</f>
        <v>2943</v>
      </c>
      <c r="K115" s="143"/>
      <c r="L115" s="417"/>
      <c r="M115" s="135">
        <f>+M116+M135</f>
        <v>-15</v>
      </c>
      <c r="N115" s="135">
        <f>+N116+N135</f>
        <v>24361</v>
      </c>
      <c r="O115" s="422"/>
      <c r="P115" s="135">
        <f>+P116+P135</f>
        <v>0</v>
      </c>
      <c r="Q115" s="135">
        <f>+Q116+Q135</f>
        <v>24361</v>
      </c>
      <c r="R115" s="135">
        <f>+R116+R135</f>
        <v>24361</v>
      </c>
      <c r="S115" s="135">
        <f>+S116+S135</f>
        <v>0</v>
      </c>
      <c r="T115" s="135">
        <f>+T116+T135</f>
        <v>24361</v>
      </c>
      <c r="U115" s="135"/>
    </row>
    <row r="116" spans="1:21" s="8" customFormat="1" ht="18.75" customHeight="1">
      <c r="A116" s="186" t="s">
        <v>697</v>
      </c>
      <c r="B116" s="187" t="s">
        <v>350</v>
      </c>
      <c r="C116" s="188"/>
      <c r="D116" s="135">
        <f>+D117+D121</f>
        <v>8246</v>
      </c>
      <c r="E116" s="135">
        <f>+E117+E121</f>
        <v>0</v>
      </c>
      <c r="F116" s="135">
        <f>+F117+F121</f>
        <v>8246</v>
      </c>
      <c r="G116" s="135">
        <f>+G117+G121</f>
        <v>0</v>
      </c>
      <c r="H116" s="135">
        <f>+H117+H121</f>
        <v>3643</v>
      </c>
      <c r="I116" s="143"/>
      <c r="J116" s="135">
        <f>+J117+J121</f>
        <v>2943</v>
      </c>
      <c r="K116" s="143"/>
      <c r="L116" s="417"/>
      <c r="M116" s="135">
        <f>+M117+M121</f>
        <v>0</v>
      </c>
      <c r="N116" s="135">
        <f>+N117+N121</f>
        <v>8246</v>
      </c>
      <c r="O116" s="418"/>
      <c r="P116" s="135">
        <f>+P117+P121</f>
        <v>0</v>
      </c>
      <c r="Q116" s="135">
        <f>+Q117+Q121</f>
        <v>8246</v>
      </c>
      <c r="R116" s="135">
        <f>+R117+R121</f>
        <v>8246</v>
      </c>
      <c r="S116" s="135">
        <f>+S117+S121</f>
        <v>0</v>
      </c>
      <c r="T116" s="135">
        <f>+T117+T121</f>
        <v>8246</v>
      </c>
      <c r="U116" s="135"/>
    </row>
    <row r="117" spans="1:21" s="8" customFormat="1" ht="18.75" customHeight="1">
      <c r="A117" s="386" t="s">
        <v>698</v>
      </c>
      <c r="B117" s="408" t="s">
        <v>490</v>
      </c>
      <c r="C117" s="416"/>
      <c r="D117" s="389">
        <f aca="true" t="shared" si="51" ref="D117:H119">+D118</f>
        <v>1640</v>
      </c>
      <c r="E117" s="389">
        <f t="shared" si="51"/>
        <v>0</v>
      </c>
      <c r="F117" s="389">
        <f t="shared" si="51"/>
        <v>1640</v>
      </c>
      <c r="G117" s="389">
        <f t="shared" si="51"/>
        <v>0</v>
      </c>
      <c r="H117" s="389">
        <f t="shared" si="51"/>
        <v>700</v>
      </c>
      <c r="I117" s="394"/>
      <c r="J117" s="389">
        <f>+J118</f>
        <v>0</v>
      </c>
      <c r="K117" s="394"/>
      <c r="L117" s="395"/>
      <c r="M117" s="389">
        <f aca="true" t="shared" si="52" ref="M117:N119">+M118</f>
        <v>0</v>
      </c>
      <c r="N117" s="389">
        <f t="shared" si="52"/>
        <v>1640</v>
      </c>
      <c r="O117" s="396"/>
      <c r="P117" s="389">
        <f aca="true" t="shared" si="53" ref="P117:T119">+P118</f>
        <v>0</v>
      </c>
      <c r="Q117" s="389">
        <f t="shared" si="53"/>
        <v>1640</v>
      </c>
      <c r="R117" s="389">
        <f t="shared" si="53"/>
        <v>1640</v>
      </c>
      <c r="S117" s="389">
        <f t="shared" si="53"/>
        <v>0</v>
      </c>
      <c r="T117" s="389">
        <f t="shared" si="53"/>
        <v>1640</v>
      </c>
      <c r="U117" s="389"/>
    </row>
    <row r="118" spans="1:21" s="8" customFormat="1" ht="18.75" customHeight="1">
      <c r="A118" s="414"/>
      <c r="B118" s="42" t="s">
        <v>353</v>
      </c>
      <c r="C118" s="198"/>
      <c r="D118" s="98">
        <f t="shared" si="51"/>
        <v>1640</v>
      </c>
      <c r="E118" s="98">
        <f t="shared" si="51"/>
        <v>0</v>
      </c>
      <c r="F118" s="98">
        <f t="shared" si="51"/>
        <v>1640</v>
      </c>
      <c r="G118" s="98">
        <f t="shared" si="51"/>
        <v>0</v>
      </c>
      <c r="H118" s="98">
        <f t="shared" si="51"/>
        <v>700</v>
      </c>
      <c r="I118" s="314"/>
      <c r="J118" s="98">
        <f>+J119</f>
        <v>0</v>
      </c>
      <c r="K118" s="314"/>
      <c r="L118" s="315"/>
      <c r="M118" s="98">
        <f t="shared" si="52"/>
        <v>0</v>
      </c>
      <c r="N118" s="98">
        <f t="shared" si="52"/>
        <v>1640</v>
      </c>
      <c r="O118" s="73"/>
      <c r="P118" s="98">
        <f t="shared" si="53"/>
        <v>0</v>
      </c>
      <c r="Q118" s="98">
        <f t="shared" si="53"/>
        <v>1640</v>
      </c>
      <c r="R118" s="98">
        <f t="shared" si="53"/>
        <v>1640</v>
      </c>
      <c r="S118" s="98">
        <f t="shared" si="53"/>
        <v>0</v>
      </c>
      <c r="T118" s="98">
        <f t="shared" si="53"/>
        <v>1640</v>
      </c>
      <c r="U118" s="98"/>
    </row>
    <row r="119" spans="1:21" s="8" customFormat="1" ht="18.75" customHeight="1">
      <c r="A119" s="415"/>
      <c r="B119" s="132" t="s">
        <v>271</v>
      </c>
      <c r="C119" s="347"/>
      <c r="D119" s="55">
        <f t="shared" si="51"/>
        <v>1640</v>
      </c>
      <c r="E119" s="55">
        <f t="shared" si="51"/>
        <v>0</v>
      </c>
      <c r="F119" s="55">
        <f t="shared" si="51"/>
        <v>1640</v>
      </c>
      <c r="G119" s="55">
        <f t="shared" si="51"/>
        <v>0</v>
      </c>
      <c r="H119" s="55">
        <f t="shared" si="51"/>
        <v>700</v>
      </c>
      <c r="I119" s="196"/>
      <c r="J119" s="55">
        <f>+J120</f>
        <v>0</v>
      </c>
      <c r="K119" s="196"/>
      <c r="L119" s="196"/>
      <c r="M119" s="55">
        <f t="shared" si="52"/>
        <v>0</v>
      </c>
      <c r="N119" s="55">
        <f t="shared" si="52"/>
        <v>1640</v>
      </c>
      <c r="O119" s="196"/>
      <c r="P119" s="55">
        <f t="shared" si="53"/>
        <v>0</v>
      </c>
      <c r="Q119" s="55">
        <f t="shared" si="53"/>
        <v>1640</v>
      </c>
      <c r="R119" s="55">
        <f t="shared" si="53"/>
        <v>1640</v>
      </c>
      <c r="S119" s="55">
        <f t="shared" si="53"/>
        <v>0</v>
      </c>
      <c r="T119" s="55">
        <f t="shared" si="53"/>
        <v>1640</v>
      </c>
      <c r="U119" s="55"/>
    </row>
    <row r="120" spans="1:21" s="8" customFormat="1" ht="18.75" customHeight="1">
      <c r="A120" s="207">
        <v>1</v>
      </c>
      <c r="B120" s="28" t="s">
        <v>492</v>
      </c>
      <c r="C120" s="126" t="s">
        <v>493</v>
      </c>
      <c r="D120" s="52">
        <f>+E120+G120+F120</f>
        <v>1640</v>
      </c>
      <c r="E120" s="52"/>
      <c r="F120" s="52">
        <v>1640</v>
      </c>
      <c r="G120" s="52">
        <v>0</v>
      </c>
      <c r="H120" s="52">
        <v>700</v>
      </c>
      <c r="I120" s="259"/>
      <c r="J120" s="52"/>
      <c r="K120" s="259"/>
      <c r="L120" s="259"/>
      <c r="M120" s="52">
        <f>G120</f>
        <v>0</v>
      </c>
      <c r="N120" s="52">
        <f>D120</f>
        <v>1640</v>
      </c>
      <c r="O120" s="259"/>
      <c r="P120" s="52">
        <f>E120</f>
        <v>0</v>
      </c>
      <c r="Q120" s="52">
        <f>+R120+S120</f>
        <v>1640</v>
      </c>
      <c r="R120" s="52">
        <f>IF((G120+F120)&gt;0,(G120+F120),0)</f>
        <v>1640</v>
      </c>
      <c r="S120" s="52">
        <f>IF((F120+G120)&lt;0,(F120+G120),0)</f>
        <v>0</v>
      </c>
      <c r="T120" s="52">
        <f>+P120+Q120</f>
        <v>1640</v>
      </c>
      <c r="U120" s="52"/>
    </row>
    <row r="121" spans="1:21" s="8" customFormat="1" ht="18.75" customHeight="1">
      <c r="A121" s="386" t="s">
        <v>699</v>
      </c>
      <c r="B121" s="387" t="s">
        <v>312</v>
      </c>
      <c r="C121" s="416"/>
      <c r="D121" s="389">
        <f>+D122+D128</f>
        <v>6606</v>
      </c>
      <c r="E121" s="389">
        <f>+E122+E128</f>
        <v>0</v>
      </c>
      <c r="F121" s="389">
        <f>+F122+F128</f>
        <v>6606</v>
      </c>
      <c r="G121" s="389">
        <f>+G122+G128</f>
        <v>0</v>
      </c>
      <c r="H121" s="389">
        <f>+H122+H128</f>
        <v>2943</v>
      </c>
      <c r="I121" s="394"/>
      <c r="J121" s="389">
        <f>+J122+J128</f>
        <v>2943</v>
      </c>
      <c r="K121" s="394"/>
      <c r="L121" s="395"/>
      <c r="M121" s="389">
        <f>+M122+M128</f>
        <v>0</v>
      </c>
      <c r="N121" s="389">
        <f>+N122+N128</f>
        <v>6606</v>
      </c>
      <c r="O121" s="396"/>
      <c r="P121" s="389">
        <f>+P122+P128</f>
        <v>0</v>
      </c>
      <c r="Q121" s="389">
        <f>+Q122+Q128</f>
        <v>6606</v>
      </c>
      <c r="R121" s="389">
        <f>+R122+R128</f>
        <v>6606</v>
      </c>
      <c r="S121" s="389">
        <f>+S122+S128</f>
        <v>0</v>
      </c>
      <c r="T121" s="389">
        <f>+T122+T128</f>
        <v>6606</v>
      </c>
      <c r="U121" s="389"/>
    </row>
    <row r="122" spans="1:21" s="8" customFormat="1" ht="18.75" customHeight="1">
      <c r="A122" s="415"/>
      <c r="B122" s="132" t="s">
        <v>370</v>
      </c>
      <c r="C122" s="200"/>
      <c r="D122" s="55">
        <f>+SUM(D123:D127)</f>
        <v>3270</v>
      </c>
      <c r="E122" s="55">
        <f>+SUM(E123:E127)</f>
        <v>0</v>
      </c>
      <c r="F122" s="55">
        <f>+SUM(F123:F127)</f>
        <v>3270</v>
      </c>
      <c r="G122" s="55">
        <f>+SUM(G123:G127)</f>
        <v>0</v>
      </c>
      <c r="H122" s="55">
        <f>+SUM(H123:H127)</f>
        <v>2943</v>
      </c>
      <c r="I122" s="314"/>
      <c r="J122" s="55">
        <f>+SUM(J123:J127)</f>
        <v>2943</v>
      </c>
      <c r="K122" s="314"/>
      <c r="L122" s="315"/>
      <c r="M122" s="55">
        <f>+SUM(M123:M127)</f>
        <v>0</v>
      </c>
      <c r="N122" s="55">
        <f>+SUM(N123:N127)</f>
        <v>3270</v>
      </c>
      <c r="O122" s="73"/>
      <c r="P122" s="55">
        <f>+SUM(P123:P127)</f>
        <v>0</v>
      </c>
      <c r="Q122" s="55">
        <f>+SUM(Q123:Q127)</f>
        <v>3270</v>
      </c>
      <c r="R122" s="55">
        <f>+SUM(R123:R127)</f>
        <v>3270</v>
      </c>
      <c r="S122" s="55">
        <f>+SUM(S123:S127)</f>
        <v>0</v>
      </c>
      <c r="T122" s="55">
        <f>+SUM(T123:T127)</f>
        <v>3270</v>
      </c>
      <c r="U122" s="55"/>
    </row>
    <row r="123" spans="1:21" s="8" customFormat="1" ht="25.5" customHeight="1">
      <c r="A123" s="397">
        <v>1</v>
      </c>
      <c r="B123" s="28" t="s">
        <v>526</v>
      </c>
      <c r="C123" s="126" t="s">
        <v>484</v>
      </c>
      <c r="D123" s="52">
        <f>+E123+G123+F123</f>
        <v>460</v>
      </c>
      <c r="E123" s="52"/>
      <c r="F123" s="52">
        <v>460</v>
      </c>
      <c r="G123" s="52">
        <v>0</v>
      </c>
      <c r="H123" s="52">
        <f>+F123*0.9</f>
        <v>414</v>
      </c>
      <c r="I123" s="264"/>
      <c r="J123" s="52">
        <f>H123</f>
        <v>414</v>
      </c>
      <c r="K123" s="264"/>
      <c r="L123" s="341" t="s">
        <v>120</v>
      </c>
      <c r="M123" s="52">
        <f>G123</f>
        <v>0</v>
      </c>
      <c r="N123" s="52">
        <f>D123</f>
        <v>460</v>
      </c>
      <c r="O123" s="264"/>
      <c r="P123" s="52">
        <f>E123</f>
        <v>0</v>
      </c>
      <c r="Q123" s="52">
        <f>+R123+S123</f>
        <v>460</v>
      </c>
      <c r="R123" s="52">
        <f>IF((G123+F123)&gt;0,(G123+F123),0)</f>
        <v>460</v>
      </c>
      <c r="S123" s="52">
        <f>IF((F123+G123)&lt;0,(F123+G123),0)</f>
        <v>0</v>
      </c>
      <c r="T123" s="52">
        <f>+P123+Q123</f>
        <v>460</v>
      </c>
      <c r="U123" s="52"/>
    </row>
    <row r="124" spans="1:21" s="8" customFormat="1" ht="18.75" customHeight="1">
      <c r="A124" s="397">
        <v>2</v>
      </c>
      <c r="B124" s="28" t="s">
        <v>527</v>
      </c>
      <c r="C124" s="126" t="s">
        <v>484</v>
      </c>
      <c r="D124" s="52">
        <f>+E124+G124+F124</f>
        <v>600</v>
      </c>
      <c r="E124" s="52"/>
      <c r="F124" s="52">
        <v>600</v>
      </c>
      <c r="G124" s="52">
        <v>0</v>
      </c>
      <c r="H124" s="52">
        <f>+F124*0.9</f>
        <v>540</v>
      </c>
      <c r="I124" s="264"/>
      <c r="J124" s="52">
        <f>H124</f>
        <v>540</v>
      </c>
      <c r="K124" s="264"/>
      <c r="L124" s="341" t="s">
        <v>120</v>
      </c>
      <c r="M124" s="52">
        <f>G124</f>
        <v>0</v>
      </c>
      <c r="N124" s="52">
        <f>D124</f>
        <v>600</v>
      </c>
      <c r="O124" s="264"/>
      <c r="P124" s="52">
        <f>E124</f>
        <v>0</v>
      </c>
      <c r="Q124" s="52">
        <f>+R124+S124</f>
        <v>600</v>
      </c>
      <c r="R124" s="52">
        <f>IF((G124+F124)&gt;0,(G124+F124),0)</f>
        <v>600</v>
      </c>
      <c r="S124" s="52">
        <f>IF((F124+G124)&lt;0,(F124+G124),0)</f>
        <v>0</v>
      </c>
      <c r="T124" s="52">
        <f>+P124+Q124</f>
        <v>600</v>
      </c>
      <c r="U124" s="52"/>
    </row>
    <row r="125" spans="1:21" s="8" customFormat="1" ht="18.75" customHeight="1">
      <c r="A125" s="397">
        <v>3</v>
      </c>
      <c r="B125" s="28" t="s">
        <v>528</v>
      </c>
      <c r="C125" s="126" t="s">
        <v>484</v>
      </c>
      <c r="D125" s="52">
        <f>+E125+G125+F125</f>
        <v>920</v>
      </c>
      <c r="E125" s="52"/>
      <c r="F125" s="52">
        <v>920</v>
      </c>
      <c r="G125" s="52">
        <v>0</v>
      </c>
      <c r="H125" s="52">
        <f>+F125*0.9</f>
        <v>828</v>
      </c>
      <c r="I125" s="264"/>
      <c r="J125" s="52">
        <f>H125</f>
        <v>828</v>
      </c>
      <c r="K125" s="264"/>
      <c r="L125" s="341" t="s">
        <v>120</v>
      </c>
      <c r="M125" s="52">
        <f>G125</f>
        <v>0</v>
      </c>
      <c r="N125" s="52">
        <f>D125</f>
        <v>920</v>
      </c>
      <c r="O125" s="264"/>
      <c r="P125" s="52">
        <f>E125</f>
        <v>0</v>
      </c>
      <c r="Q125" s="52">
        <f>+R125+S125</f>
        <v>920</v>
      </c>
      <c r="R125" s="52">
        <f>IF((G125+F125)&gt;0,(G125+F125),0)</f>
        <v>920</v>
      </c>
      <c r="S125" s="52">
        <f>IF((F125+G125)&lt;0,(F125+G125),0)</f>
        <v>0</v>
      </c>
      <c r="T125" s="52">
        <f>+P125+Q125</f>
        <v>920</v>
      </c>
      <c r="U125" s="52"/>
    </row>
    <row r="126" spans="1:21" s="8" customFormat="1" ht="25.5" customHeight="1">
      <c r="A126" s="397">
        <v>4</v>
      </c>
      <c r="B126" s="28" t="s">
        <v>529</v>
      </c>
      <c r="C126" s="126" t="s">
        <v>484</v>
      </c>
      <c r="D126" s="52">
        <f>+E126+G126+F126</f>
        <v>920</v>
      </c>
      <c r="E126" s="52"/>
      <c r="F126" s="52">
        <v>920</v>
      </c>
      <c r="G126" s="52">
        <v>0</v>
      </c>
      <c r="H126" s="52">
        <f>+F126*0.9</f>
        <v>828</v>
      </c>
      <c r="I126" s="264"/>
      <c r="J126" s="52">
        <f>H126</f>
        <v>828</v>
      </c>
      <c r="K126" s="264"/>
      <c r="L126" s="341" t="s">
        <v>120</v>
      </c>
      <c r="M126" s="52">
        <f>G126</f>
        <v>0</v>
      </c>
      <c r="N126" s="52">
        <f>D126</f>
        <v>920</v>
      </c>
      <c r="O126" s="264"/>
      <c r="P126" s="52">
        <f>E126</f>
        <v>0</v>
      </c>
      <c r="Q126" s="52">
        <f>+R126+S126</f>
        <v>920</v>
      </c>
      <c r="R126" s="52">
        <f>IF((G126+F126)&gt;0,(G126+F126),0)</f>
        <v>920</v>
      </c>
      <c r="S126" s="52">
        <f>IF((F126+G126)&lt;0,(F126+G126),0)</f>
        <v>0</v>
      </c>
      <c r="T126" s="52">
        <f>+P126+Q126</f>
        <v>920</v>
      </c>
      <c r="U126" s="52"/>
    </row>
    <row r="127" spans="1:21" s="8" customFormat="1" ht="18.75" customHeight="1">
      <c r="A127" s="397">
        <v>5</v>
      </c>
      <c r="B127" s="28" t="s">
        <v>530</v>
      </c>
      <c r="C127" s="126" t="s">
        <v>484</v>
      </c>
      <c r="D127" s="52">
        <f>+E127+G127+F127</f>
        <v>370</v>
      </c>
      <c r="E127" s="52"/>
      <c r="F127" s="52">
        <v>370</v>
      </c>
      <c r="G127" s="52">
        <v>0</v>
      </c>
      <c r="H127" s="52">
        <f>+F127*0.9</f>
        <v>333</v>
      </c>
      <c r="I127" s="264"/>
      <c r="J127" s="52">
        <f>H127</f>
        <v>333</v>
      </c>
      <c r="K127" s="264"/>
      <c r="L127" s="341" t="s">
        <v>120</v>
      </c>
      <c r="M127" s="52">
        <f>G127</f>
        <v>0</v>
      </c>
      <c r="N127" s="52">
        <f>D127</f>
        <v>370</v>
      </c>
      <c r="O127" s="264"/>
      <c r="P127" s="52">
        <f>E127</f>
        <v>0</v>
      </c>
      <c r="Q127" s="52">
        <f>+R127+S127</f>
        <v>370</v>
      </c>
      <c r="R127" s="52">
        <f>IF((G127+F127)&gt;0,(G127+F127),0)</f>
        <v>370</v>
      </c>
      <c r="S127" s="52">
        <f>IF((F127+G127)&lt;0,(F127+G127),0)</f>
        <v>0</v>
      </c>
      <c r="T127" s="52">
        <f>+P127+Q127</f>
        <v>370</v>
      </c>
      <c r="U127" s="52"/>
    </row>
    <row r="128" spans="1:21" s="8" customFormat="1" ht="18.75" customHeight="1">
      <c r="A128" s="415"/>
      <c r="B128" s="132" t="s">
        <v>463</v>
      </c>
      <c r="C128" s="133"/>
      <c r="D128" s="55">
        <f>+SUM(D129:D134)</f>
        <v>3336</v>
      </c>
      <c r="E128" s="55">
        <f>+SUM(E129:E134)</f>
        <v>0</v>
      </c>
      <c r="F128" s="55">
        <f>+SUM(F129:F134)</f>
        <v>3336</v>
      </c>
      <c r="G128" s="55">
        <f>+SUM(G129:G134)</f>
        <v>0</v>
      </c>
      <c r="H128" s="55">
        <f>+SUM(H129:H134)</f>
        <v>0</v>
      </c>
      <c r="I128" s="314"/>
      <c r="J128" s="55">
        <f>+SUM(J129:J134)</f>
        <v>0</v>
      </c>
      <c r="K128" s="314"/>
      <c r="L128" s="341"/>
      <c r="M128" s="55">
        <f>+SUM(M129:M134)</f>
        <v>0</v>
      </c>
      <c r="N128" s="55">
        <f>+SUM(N129:N134)</f>
        <v>3336</v>
      </c>
      <c r="O128" s="73"/>
      <c r="P128" s="55">
        <f>+SUM(P129:P134)</f>
        <v>0</v>
      </c>
      <c r="Q128" s="55">
        <f>+SUM(Q129:Q134)</f>
        <v>3336</v>
      </c>
      <c r="R128" s="55">
        <f>+SUM(R129:R134)</f>
        <v>3336</v>
      </c>
      <c r="S128" s="55">
        <f>+SUM(S129:S134)</f>
        <v>0</v>
      </c>
      <c r="T128" s="55">
        <f>+SUM(T129:T134)</f>
        <v>3336</v>
      </c>
      <c r="U128" s="55"/>
    </row>
    <row r="129" spans="1:21" s="8" customFormat="1" ht="18.75" customHeight="1">
      <c r="A129" s="397">
        <v>6</v>
      </c>
      <c r="B129" s="28" t="s">
        <v>531</v>
      </c>
      <c r="C129" s="126" t="s">
        <v>157</v>
      </c>
      <c r="D129" s="52">
        <f aca="true" t="shared" si="54" ref="D129:D134">+E129+G129+F129</f>
        <v>460</v>
      </c>
      <c r="E129" s="285"/>
      <c r="F129" s="285">
        <v>460</v>
      </c>
      <c r="G129" s="52">
        <v>0</v>
      </c>
      <c r="H129" s="285"/>
      <c r="I129" s="261"/>
      <c r="J129" s="285"/>
      <c r="K129" s="261"/>
      <c r="L129" s="261"/>
      <c r="M129" s="52">
        <f aca="true" t="shared" si="55" ref="M129:M135">G129</f>
        <v>0</v>
      </c>
      <c r="N129" s="52">
        <f aca="true" t="shared" si="56" ref="N129:N135">D129</f>
        <v>460</v>
      </c>
      <c r="O129" s="261"/>
      <c r="P129" s="52">
        <f aca="true" t="shared" si="57" ref="P129:P134">E129</f>
        <v>0</v>
      </c>
      <c r="Q129" s="52">
        <f aca="true" t="shared" si="58" ref="Q129:Q134">+R129+S129</f>
        <v>460</v>
      </c>
      <c r="R129" s="52">
        <f aca="true" t="shared" si="59" ref="R129:R134">IF((G129+F129)&gt;0,(G129+F129),0)</f>
        <v>460</v>
      </c>
      <c r="S129" s="52">
        <f aca="true" t="shared" si="60" ref="S129:S134">IF((F129+G129)&lt;0,(F129+G129),0)</f>
        <v>0</v>
      </c>
      <c r="T129" s="52">
        <f aca="true" t="shared" si="61" ref="T129:T135">+P129+Q129</f>
        <v>460</v>
      </c>
      <c r="U129" s="52"/>
    </row>
    <row r="130" spans="1:21" s="8" customFormat="1" ht="25.5" customHeight="1">
      <c r="A130" s="397">
        <v>7</v>
      </c>
      <c r="B130" s="28" t="s">
        <v>533</v>
      </c>
      <c r="C130" s="126" t="s">
        <v>157</v>
      </c>
      <c r="D130" s="52">
        <f t="shared" si="54"/>
        <v>916</v>
      </c>
      <c r="E130" s="285"/>
      <c r="F130" s="285">
        <v>916</v>
      </c>
      <c r="G130" s="52">
        <v>0</v>
      </c>
      <c r="H130" s="285"/>
      <c r="I130" s="261"/>
      <c r="J130" s="285"/>
      <c r="K130" s="261"/>
      <c r="L130" s="261"/>
      <c r="M130" s="52">
        <f t="shared" si="55"/>
        <v>0</v>
      </c>
      <c r="N130" s="52">
        <f t="shared" si="56"/>
        <v>916</v>
      </c>
      <c r="O130" s="261"/>
      <c r="P130" s="52">
        <f t="shared" si="57"/>
        <v>0</v>
      </c>
      <c r="Q130" s="52">
        <f t="shared" si="58"/>
        <v>916</v>
      </c>
      <c r="R130" s="52">
        <f t="shared" si="59"/>
        <v>916</v>
      </c>
      <c r="S130" s="52">
        <f t="shared" si="60"/>
        <v>0</v>
      </c>
      <c r="T130" s="52">
        <f t="shared" si="61"/>
        <v>916</v>
      </c>
      <c r="U130" s="52"/>
    </row>
    <row r="131" spans="1:21" s="8" customFormat="1" ht="18.75" customHeight="1">
      <c r="A131" s="397">
        <v>8</v>
      </c>
      <c r="B131" s="28" t="s">
        <v>534</v>
      </c>
      <c r="C131" s="126" t="s">
        <v>157</v>
      </c>
      <c r="D131" s="52">
        <f t="shared" si="54"/>
        <v>900</v>
      </c>
      <c r="E131" s="285"/>
      <c r="F131" s="285">
        <v>900</v>
      </c>
      <c r="G131" s="52">
        <v>0</v>
      </c>
      <c r="H131" s="285"/>
      <c r="I131" s="261"/>
      <c r="J131" s="285"/>
      <c r="K131" s="261"/>
      <c r="L131" s="261"/>
      <c r="M131" s="52">
        <f t="shared" si="55"/>
        <v>0</v>
      </c>
      <c r="N131" s="52">
        <f t="shared" si="56"/>
        <v>900</v>
      </c>
      <c r="O131" s="261"/>
      <c r="P131" s="52">
        <f t="shared" si="57"/>
        <v>0</v>
      </c>
      <c r="Q131" s="52">
        <f t="shared" si="58"/>
        <v>900</v>
      </c>
      <c r="R131" s="52">
        <f t="shared" si="59"/>
        <v>900</v>
      </c>
      <c r="S131" s="52">
        <f t="shared" si="60"/>
        <v>0</v>
      </c>
      <c r="T131" s="52">
        <f t="shared" si="61"/>
        <v>900</v>
      </c>
      <c r="U131" s="52"/>
    </row>
    <row r="132" spans="1:21" s="8" customFormat="1" ht="18.75" customHeight="1">
      <c r="A132" s="397">
        <v>9</v>
      </c>
      <c r="B132" s="28" t="s">
        <v>535</v>
      </c>
      <c r="C132" s="126" t="s">
        <v>157</v>
      </c>
      <c r="D132" s="52">
        <f t="shared" si="54"/>
        <v>200</v>
      </c>
      <c r="E132" s="52"/>
      <c r="F132" s="52">
        <v>200</v>
      </c>
      <c r="G132" s="52">
        <v>0</v>
      </c>
      <c r="H132" s="52"/>
      <c r="I132" s="261"/>
      <c r="J132" s="52"/>
      <c r="K132" s="261"/>
      <c r="L132" s="261"/>
      <c r="M132" s="52">
        <f t="shared" si="55"/>
        <v>0</v>
      </c>
      <c r="N132" s="52">
        <f t="shared" si="56"/>
        <v>200</v>
      </c>
      <c r="O132" s="261"/>
      <c r="P132" s="52">
        <f t="shared" si="57"/>
        <v>0</v>
      </c>
      <c r="Q132" s="52">
        <f t="shared" si="58"/>
        <v>200</v>
      </c>
      <c r="R132" s="52">
        <f t="shared" si="59"/>
        <v>200</v>
      </c>
      <c r="S132" s="52">
        <f t="shared" si="60"/>
        <v>0</v>
      </c>
      <c r="T132" s="52">
        <f t="shared" si="61"/>
        <v>200</v>
      </c>
      <c r="U132" s="52"/>
    </row>
    <row r="133" spans="1:21" s="8" customFormat="1" ht="18.75" customHeight="1">
      <c r="A133" s="423">
        <v>10</v>
      </c>
      <c r="B133" s="333" t="s">
        <v>536</v>
      </c>
      <c r="C133" s="334" t="s">
        <v>157</v>
      </c>
      <c r="D133" s="335">
        <f t="shared" si="54"/>
        <v>200</v>
      </c>
      <c r="E133" s="335"/>
      <c r="F133" s="335">
        <v>200</v>
      </c>
      <c r="G133" s="335">
        <v>0</v>
      </c>
      <c r="H133" s="335"/>
      <c r="I133" s="424"/>
      <c r="J133" s="335"/>
      <c r="K133" s="424"/>
      <c r="L133" s="425"/>
      <c r="M133" s="335">
        <f t="shared" si="55"/>
        <v>0</v>
      </c>
      <c r="N133" s="335">
        <f t="shared" si="56"/>
        <v>200</v>
      </c>
      <c r="O133" s="424"/>
      <c r="P133" s="52">
        <f t="shared" si="57"/>
        <v>0</v>
      </c>
      <c r="Q133" s="52">
        <f t="shared" si="58"/>
        <v>200</v>
      </c>
      <c r="R133" s="52">
        <f t="shared" si="59"/>
        <v>200</v>
      </c>
      <c r="S133" s="52">
        <f t="shared" si="60"/>
        <v>0</v>
      </c>
      <c r="T133" s="52">
        <f t="shared" si="61"/>
        <v>200</v>
      </c>
      <c r="U133" s="52"/>
    </row>
    <row r="134" spans="1:21" s="8" customFormat="1" ht="18.75" customHeight="1">
      <c r="A134" s="397">
        <v>11</v>
      </c>
      <c r="B134" s="28" t="s">
        <v>537</v>
      </c>
      <c r="C134" s="126" t="s">
        <v>125</v>
      </c>
      <c r="D134" s="52">
        <f t="shared" si="54"/>
        <v>660</v>
      </c>
      <c r="E134" s="52"/>
      <c r="F134" s="52">
        <v>660</v>
      </c>
      <c r="G134" s="52">
        <v>0</v>
      </c>
      <c r="H134" s="52"/>
      <c r="I134" s="263"/>
      <c r="J134" s="52"/>
      <c r="K134" s="263"/>
      <c r="L134" s="344"/>
      <c r="M134" s="52">
        <f t="shared" si="55"/>
        <v>0</v>
      </c>
      <c r="N134" s="52">
        <f t="shared" si="56"/>
        <v>660</v>
      </c>
      <c r="O134" s="263"/>
      <c r="P134" s="52">
        <f t="shared" si="57"/>
        <v>0</v>
      </c>
      <c r="Q134" s="52">
        <f t="shared" si="58"/>
        <v>660</v>
      </c>
      <c r="R134" s="52">
        <f t="shared" si="59"/>
        <v>660</v>
      </c>
      <c r="S134" s="52">
        <f t="shared" si="60"/>
        <v>0</v>
      </c>
      <c r="T134" s="52">
        <f t="shared" si="61"/>
        <v>660</v>
      </c>
      <c r="U134" s="52"/>
    </row>
    <row r="135" spans="1:21" s="8" customFormat="1" ht="54.75" customHeight="1">
      <c r="A135" s="426" t="s">
        <v>700</v>
      </c>
      <c r="B135" s="187" t="s">
        <v>354</v>
      </c>
      <c r="C135" s="427"/>
      <c r="D135" s="428">
        <f>+E135+G135+F135</f>
        <v>16115</v>
      </c>
      <c r="E135" s="428"/>
      <c r="F135" s="428">
        <f>24376-F116</f>
        <v>16130</v>
      </c>
      <c r="G135" s="428">
        <v>-15</v>
      </c>
      <c r="H135" s="428"/>
      <c r="I135" s="429"/>
      <c r="J135" s="428"/>
      <c r="K135" s="429"/>
      <c r="L135" s="430"/>
      <c r="M135" s="428">
        <f t="shared" si="55"/>
        <v>-15</v>
      </c>
      <c r="N135" s="428">
        <f t="shared" si="56"/>
        <v>16115</v>
      </c>
      <c r="O135" s="431" t="s">
        <v>696</v>
      </c>
      <c r="P135" s="428">
        <f>E135</f>
        <v>0</v>
      </c>
      <c r="Q135" s="428">
        <f>+R135+S135</f>
        <v>16115</v>
      </c>
      <c r="R135" s="432">
        <f>IF((G135+F135)&gt;0,(G135+F135),0)</f>
        <v>16115</v>
      </c>
      <c r="S135" s="428">
        <f>IF((F135+G135)&lt;0,(F135+G135),0)</f>
        <v>0</v>
      </c>
      <c r="T135" s="428">
        <f t="shared" si="61"/>
        <v>16115</v>
      </c>
      <c r="U135" s="428"/>
    </row>
    <row r="136" spans="1:15" s="8" customFormat="1" ht="13.5">
      <c r="A136" s="11"/>
      <c r="B136" s="16"/>
      <c r="C136" s="11"/>
      <c r="D136" s="297"/>
      <c r="E136" s="297"/>
      <c r="F136" s="297"/>
      <c r="G136" s="297"/>
      <c r="H136" s="297"/>
      <c r="I136" s="148"/>
      <c r="J136" s="303"/>
      <c r="K136" s="148"/>
      <c r="L136" s="34"/>
      <c r="M136" s="310"/>
      <c r="N136" s="297"/>
      <c r="O136" s="23"/>
    </row>
    <row r="137" spans="1:15" s="8" customFormat="1" ht="13.5">
      <c r="A137" s="11"/>
      <c r="B137" s="16"/>
      <c r="C137" s="11"/>
      <c r="D137" s="297"/>
      <c r="E137" s="297"/>
      <c r="F137" s="297"/>
      <c r="G137" s="297"/>
      <c r="H137" s="297"/>
      <c r="I137" s="148"/>
      <c r="J137" s="303"/>
      <c r="K137" s="148"/>
      <c r="L137" s="34"/>
      <c r="M137" s="310"/>
      <c r="N137" s="297"/>
      <c r="O137" s="23"/>
    </row>
    <row r="138" spans="1:15" s="8" customFormat="1" ht="13.5">
      <c r="A138" s="11"/>
      <c r="B138" s="16"/>
      <c r="C138" s="11"/>
      <c r="D138" s="297"/>
      <c r="E138" s="297"/>
      <c r="F138" s="297"/>
      <c r="G138" s="297"/>
      <c r="H138" s="297"/>
      <c r="I138" s="148"/>
      <c r="J138" s="303"/>
      <c r="K138" s="148"/>
      <c r="L138" s="34"/>
      <c r="M138" s="310"/>
      <c r="N138" s="297"/>
      <c r="O138" s="23"/>
    </row>
    <row r="139" spans="1:15" s="8" customFormat="1" ht="13.5">
      <c r="A139" s="11"/>
      <c r="B139" s="16"/>
      <c r="C139" s="11"/>
      <c r="D139" s="297"/>
      <c r="E139" s="297"/>
      <c r="F139" s="297"/>
      <c r="G139" s="297"/>
      <c r="H139" s="297"/>
      <c r="I139" s="148"/>
      <c r="J139" s="303"/>
      <c r="K139" s="148"/>
      <c r="L139" s="34"/>
      <c r="M139" s="310"/>
      <c r="N139" s="297"/>
      <c r="O139" s="23"/>
    </row>
    <row r="140" spans="1:15" s="8" customFormat="1" ht="13.5">
      <c r="A140" s="11"/>
      <c r="B140" s="16"/>
      <c r="C140" s="11"/>
      <c r="D140" s="297"/>
      <c r="E140" s="297"/>
      <c r="F140" s="297"/>
      <c r="G140" s="297"/>
      <c r="H140" s="297"/>
      <c r="I140" s="148"/>
      <c r="J140" s="303"/>
      <c r="K140" s="148"/>
      <c r="L140" s="34"/>
      <c r="M140" s="310"/>
      <c r="N140" s="297"/>
      <c r="O140" s="23"/>
    </row>
    <row r="141" spans="1:15" s="8" customFormat="1" ht="13.5">
      <c r="A141" s="11"/>
      <c r="B141" s="16"/>
      <c r="C141" s="11"/>
      <c r="D141" s="297"/>
      <c r="E141" s="297"/>
      <c r="F141" s="297"/>
      <c r="G141" s="297"/>
      <c r="H141" s="297"/>
      <c r="I141" s="148"/>
      <c r="J141" s="303"/>
      <c r="K141" s="148"/>
      <c r="L141" s="34"/>
      <c r="M141" s="310"/>
      <c r="N141" s="297"/>
      <c r="O141" s="23"/>
    </row>
    <row r="142" spans="1:15" s="8" customFormat="1" ht="13.5">
      <c r="A142" s="11"/>
      <c r="B142" s="16"/>
      <c r="C142" s="11"/>
      <c r="D142" s="297"/>
      <c r="E142" s="297"/>
      <c r="F142" s="297"/>
      <c r="G142" s="297"/>
      <c r="H142" s="297"/>
      <c r="I142" s="148"/>
      <c r="J142" s="303"/>
      <c r="K142" s="148"/>
      <c r="L142" s="34"/>
      <c r="M142" s="310"/>
      <c r="N142" s="297"/>
      <c r="O142" s="23"/>
    </row>
    <row r="143" spans="1:15" s="8" customFormat="1" ht="13.5">
      <c r="A143" s="11"/>
      <c r="B143" s="16"/>
      <c r="C143" s="11"/>
      <c r="D143" s="297"/>
      <c r="E143" s="297"/>
      <c r="F143" s="297"/>
      <c r="G143" s="297"/>
      <c r="H143" s="297"/>
      <c r="I143" s="148"/>
      <c r="J143" s="303"/>
      <c r="K143" s="148"/>
      <c r="L143" s="34"/>
      <c r="M143" s="310"/>
      <c r="N143" s="297"/>
      <c r="O143" s="23"/>
    </row>
    <row r="144" spans="1:15" s="8" customFormat="1" ht="13.5">
      <c r="A144" s="11"/>
      <c r="B144" s="16"/>
      <c r="C144" s="11"/>
      <c r="D144" s="297"/>
      <c r="E144" s="297"/>
      <c r="F144" s="297"/>
      <c r="G144" s="297"/>
      <c r="H144" s="297"/>
      <c r="I144" s="148"/>
      <c r="J144" s="303"/>
      <c r="K144" s="148"/>
      <c r="L144" s="34"/>
      <c r="M144" s="310"/>
      <c r="N144" s="297"/>
      <c r="O144" s="23"/>
    </row>
    <row r="145" spans="1:15" s="8" customFormat="1" ht="13.5">
      <c r="A145" s="11"/>
      <c r="B145" s="16"/>
      <c r="C145" s="11"/>
      <c r="D145" s="297"/>
      <c r="E145" s="297"/>
      <c r="F145" s="297"/>
      <c r="G145" s="297"/>
      <c r="H145" s="297"/>
      <c r="I145" s="148"/>
      <c r="J145" s="303"/>
      <c r="K145" s="148"/>
      <c r="L145" s="34"/>
      <c r="M145" s="310"/>
      <c r="N145" s="297"/>
      <c r="O145" s="23"/>
    </row>
    <row r="146" spans="1:15" s="8" customFormat="1" ht="13.5">
      <c r="A146" s="11"/>
      <c r="B146" s="16"/>
      <c r="C146" s="11"/>
      <c r="D146" s="297"/>
      <c r="E146" s="297"/>
      <c r="F146" s="297"/>
      <c r="G146" s="297"/>
      <c r="H146" s="297"/>
      <c r="I146" s="148"/>
      <c r="J146" s="303"/>
      <c r="K146" s="148"/>
      <c r="L146" s="34"/>
      <c r="M146" s="310"/>
      <c r="N146" s="297"/>
      <c r="O146" s="23"/>
    </row>
    <row r="147" spans="1:15" s="8" customFormat="1" ht="13.5">
      <c r="A147" s="11"/>
      <c r="B147" s="16"/>
      <c r="C147" s="11"/>
      <c r="D147" s="297"/>
      <c r="E147" s="297"/>
      <c r="F147" s="297"/>
      <c r="G147" s="297"/>
      <c r="H147" s="297"/>
      <c r="I147" s="148"/>
      <c r="J147" s="303"/>
      <c r="K147" s="148"/>
      <c r="L147" s="34"/>
      <c r="M147" s="310"/>
      <c r="N147" s="297"/>
      <c r="O147" s="23"/>
    </row>
    <row r="148" spans="1:15" s="8" customFormat="1" ht="13.5">
      <c r="A148" s="11"/>
      <c r="B148" s="16"/>
      <c r="C148" s="11"/>
      <c r="D148" s="297"/>
      <c r="E148" s="297"/>
      <c r="F148" s="297"/>
      <c r="G148" s="297"/>
      <c r="H148" s="297"/>
      <c r="I148" s="148"/>
      <c r="J148" s="303"/>
      <c r="K148" s="148"/>
      <c r="L148" s="34"/>
      <c r="M148" s="310"/>
      <c r="N148" s="297"/>
      <c r="O148" s="23"/>
    </row>
    <row r="149" spans="1:15" s="8" customFormat="1" ht="13.5">
      <c r="A149" s="11"/>
      <c r="B149" s="16"/>
      <c r="C149" s="11"/>
      <c r="D149" s="297"/>
      <c r="E149" s="297"/>
      <c r="F149" s="297"/>
      <c r="G149" s="297"/>
      <c r="H149" s="297"/>
      <c r="I149" s="148"/>
      <c r="J149" s="303"/>
      <c r="K149" s="148"/>
      <c r="L149" s="34"/>
      <c r="M149" s="310"/>
      <c r="N149" s="297"/>
      <c r="O149" s="23"/>
    </row>
    <row r="150" spans="1:15" s="8" customFormat="1" ht="13.5">
      <c r="A150" s="11"/>
      <c r="B150" s="16"/>
      <c r="C150" s="11"/>
      <c r="D150" s="297"/>
      <c r="E150" s="297"/>
      <c r="F150" s="297"/>
      <c r="G150" s="297"/>
      <c r="H150" s="297"/>
      <c r="I150" s="148"/>
      <c r="J150" s="303"/>
      <c r="K150" s="148"/>
      <c r="L150" s="34"/>
      <c r="M150" s="310"/>
      <c r="N150" s="297"/>
      <c r="O150" s="23"/>
    </row>
    <row r="151" spans="1:15" s="8" customFormat="1" ht="13.5">
      <c r="A151" s="11"/>
      <c r="B151" s="16"/>
      <c r="C151" s="11"/>
      <c r="D151" s="297"/>
      <c r="E151" s="297"/>
      <c r="F151" s="297"/>
      <c r="G151" s="297"/>
      <c r="H151" s="297"/>
      <c r="I151" s="148"/>
      <c r="J151" s="303"/>
      <c r="K151" s="148"/>
      <c r="L151" s="34"/>
      <c r="M151" s="310"/>
      <c r="N151" s="297"/>
      <c r="O151" s="23"/>
    </row>
    <row r="152" spans="1:15" s="8" customFormat="1" ht="13.5">
      <c r="A152" s="11"/>
      <c r="B152" s="16"/>
      <c r="C152" s="11"/>
      <c r="D152" s="297"/>
      <c r="E152" s="297"/>
      <c r="F152" s="297"/>
      <c r="G152" s="297"/>
      <c r="H152" s="297"/>
      <c r="I152" s="148"/>
      <c r="J152" s="303"/>
      <c r="K152" s="148"/>
      <c r="L152" s="34"/>
      <c r="M152" s="310"/>
      <c r="N152" s="297"/>
      <c r="O152" s="23"/>
    </row>
    <row r="153" spans="1:15" s="8" customFormat="1" ht="13.5">
      <c r="A153" s="11"/>
      <c r="B153" s="16"/>
      <c r="C153" s="11"/>
      <c r="D153" s="297"/>
      <c r="E153" s="297"/>
      <c r="F153" s="297"/>
      <c r="G153" s="297"/>
      <c r="H153" s="297"/>
      <c r="I153" s="148"/>
      <c r="J153" s="303"/>
      <c r="K153" s="148"/>
      <c r="L153" s="34"/>
      <c r="M153" s="310"/>
      <c r="N153" s="297"/>
      <c r="O153" s="23"/>
    </row>
    <row r="154" spans="1:15" s="8" customFormat="1" ht="13.5">
      <c r="A154" s="11"/>
      <c r="B154" s="16"/>
      <c r="C154" s="11"/>
      <c r="D154" s="297"/>
      <c r="E154" s="297"/>
      <c r="F154" s="297"/>
      <c r="G154" s="297"/>
      <c r="H154" s="297"/>
      <c r="I154" s="148"/>
      <c r="J154" s="303"/>
      <c r="K154" s="148"/>
      <c r="L154" s="34"/>
      <c r="M154" s="310"/>
      <c r="N154" s="297"/>
      <c r="O154" s="23"/>
    </row>
    <row r="155" spans="1:15" s="8" customFormat="1" ht="13.5">
      <c r="A155" s="11"/>
      <c r="B155" s="16"/>
      <c r="C155" s="11"/>
      <c r="D155" s="297"/>
      <c r="E155" s="297"/>
      <c r="F155" s="297"/>
      <c r="G155" s="297"/>
      <c r="H155" s="297"/>
      <c r="I155" s="148"/>
      <c r="J155" s="303"/>
      <c r="K155" s="148"/>
      <c r="L155" s="34"/>
      <c r="M155" s="310"/>
      <c r="N155" s="297"/>
      <c r="O155" s="23"/>
    </row>
    <row r="156" spans="1:15" s="8" customFormat="1" ht="13.5">
      <c r="A156" s="11"/>
      <c r="B156" s="16"/>
      <c r="C156" s="11"/>
      <c r="D156" s="297"/>
      <c r="E156" s="297"/>
      <c r="F156" s="297"/>
      <c r="G156" s="297"/>
      <c r="H156" s="297"/>
      <c r="I156" s="148"/>
      <c r="J156" s="303"/>
      <c r="K156" s="148"/>
      <c r="L156" s="34"/>
      <c r="M156" s="310"/>
      <c r="N156" s="297"/>
      <c r="O156" s="23"/>
    </row>
    <row r="157" spans="1:15" s="8" customFormat="1" ht="13.5">
      <c r="A157" s="11"/>
      <c r="B157" s="16"/>
      <c r="C157" s="11"/>
      <c r="D157" s="297"/>
      <c r="E157" s="297"/>
      <c r="F157" s="297"/>
      <c r="G157" s="297"/>
      <c r="H157" s="297"/>
      <c r="I157" s="148"/>
      <c r="J157" s="303"/>
      <c r="K157" s="148"/>
      <c r="L157" s="34"/>
      <c r="M157" s="310"/>
      <c r="N157" s="297"/>
      <c r="O157" s="23"/>
    </row>
    <row r="158" spans="1:15" s="8" customFormat="1" ht="13.5">
      <c r="A158" s="11"/>
      <c r="B158" s="16"/>
      <c r="C158" s="11"/>
      <c r="D158" s="297"/>
      <c r="E158" s="297"/>
      <c r="F158" s="297"/>
      <c r="G158" s="297"/>
      <c r="H158" s="297"/>
      <c r="I158" s="148"/>
      <c r="J158" s="303"/>
      <c r="K158" s="148"/>
      <c r="L158" s="34"/>
      <c r="M158" s="310"/>
      <c r="N158" s="297"/>
      <c r="O158" s="23"/>
    </row>
    <row r="159" spans="1:15" s="8" customFormat="1" ht="13.5">
      <c r="A159" s="11"/>
      <c r="B159" s="16"/>
      <c r="C159" s="11"/>
      <c r="D159" s="297"/>
      <c r="E159" s="297"/>
      <c r="F159" s="297"/>
      <c r="G159" s="297"/>
      <c r="H159" s="297"/>
      <c r="I159" s="148"/>
      <c r="J159" s="303"/>
      <c r="K159" s="148"/>
      <c r="L159" s="34"/>
      <c r="M159" s="310"/>
      <c r="N159" s="297"/>
      <c r="O159" s="23"/>
    </row>
    <row r="160" spans="1:15" s="8" customFormat="1" ht="13.5">
      <c r="A160" s="11"/>
      <c r="B160" s="16"/>
      <c r="C160" s="11"/>
      <c r="D160" s="297"/>
      <c r="E160" s="297"/>
      <c r="F160" s="297"/>
      <c r="G160" s="297"/>
      <c r="H160" s="297"/>
      <c r="I160" s="148"/>
      <c r="J160" s="303"/>
      <c r="K160" s="148"/>
      <c r="L160" s="34"/>
      <c r="M160" s="310"/>
      <c r="N160" s="297"/>
      <c r="O160" s="23"/>
    </row>
    <row r="161" spans="1:15" s="8" customFormat="1" ht="13.5">
      <c r="A161" s="11"/>
      <c r="B161" s="16"/>
      <c r="C161" s="11"/>
      <c r="D161" s="297"/>
      <c r="E161" s="297"/>
      <c r="F161" s="297"/>
      <c r="G161" s="297"/>
      <c r="H161" s="297"/>
      <c r="I161" s="148"/>
      <c r="J161" s="303"/>
      <c r="K161" s="148"/>
      <c r="L161" s="34"/>
      <c r="M161" s="310"/>
      <c r="N161" s="297"/>
      <c r="O161" s="23"/>
    </row>
    <row r="162" spans="1:15" s="8" customFormat="1" ht="13.5">
      <c r="A162" s="11"/>
      <c r="B162" s="16"/>
      <c r="C162" s="11"/>
      <c r="D162" s="297"/>
      <c r="E162" s="297"/>
      <c r="F162" s="297"/>
      <c r="G162" s="297"/>
      <c r="H162" s="297"/>
      <c r="I162" s="148"/>
      <c r="J162" s="303"/>
      <c r="K162" s="148"/>
      <c r="L162" s="34"/>
      <c r="M162" s="310"/>
      <c r="N162" s="297"/>
      <c r="O162" s="23"/>
    </row>
    <row r="163" spans="1:15" s="8" customFormat="1" ht="13.5">
      <c r="A163" s="11"/>
      <c r="B163" s="16"/>
      <c r="C163" s="11"/>
      <c r="D163" s="297"/>
      <c r="E163" s="297"/>
      <c r="F163" s="297"/>
      <c r="G163" s="297"/>
      <c r="H163" s="297"/>
      <c r="I163" s="148"/>
      <c r="J163" s="303"/>
      <c r="K163" s="148"/>
      <c r="L163" s="34"/>
      <c r="M163" s="310"/>
      <c r="N163" s="297"/>
      <c r="O163" s="23"/>
    </row>
    <row r="164" spans="1:15" s="8" customFormat="1" ht="13.5">
      <c r="A164" s="11"/>
      <c r="B164" s="16"/>
      <c r="C164" s="11"/>
      <c r="D164" s="297"/>
      <c r="E164" s="297"/>
      <c r="F164" s="297"/>
      <c r="G164" s="297"/>
      <c r="H164" s="297"/>
      <c r="I164" s="148"/>
      <c r="J164" s="303"/>
      <c r="K164" s="148"/>
      <c r="L164" s="34"/>
      <c r="M164" s="310"/>
      <c r="N164" s="297"/>
      <c r="O164" s="23"/>
    </row>
    <row r="165" spans="1:15" s="8" customFormat="1" ht="13.5">
      <c r="A165" s="11"/>
      <c r="B165" s="16"/>
      <c r="C165" s="11"/>
      <c r="D165" s="297"/>
      <c r="E165" s="297"/>
      <c r="F165" s="297"/>
      <c r="G165" s="297"/>
      <c r="H165" s="297"/>
      <c r="I165" s="148"/>
      <c r="J165" s="303"/>
      <c r="K165" s="148"/>
      <c r="L165" s="34"/>
      <c r="M165" s="310"/>
      <c r="N165" s="297"/>
      <c r="O165" s="23"/>
    </row>
    <row r="166" spans="1:15" s="8" customFormat="1" ht="13.5">
      <c r="A166" s="12"/>
      <c r="B166" s="16"/>
      <c r="C166" s="12"/>
      <c r="D166" s="298"/>
      <c r="E166" s="298"/>
      <c r="F166" s="298"/>
      <c r="G166" s="298"/>
      <c r="H166" s="298"/>
      <c r="I166" s="149"/>
      <c r="J166" s="304"/>
      <c r="K166" s="149"/>
      <c r="L166" s="35"/>
      <c r="M166" s="311"/>
      <c r="N166" s="298"/>
      <c r="O166" s="24"/>
    </row>
    <row r="167" spans="1:15" s="8" customFormat="1" ht="13.5">
      <c r="A167" s="12"/>
      <c r="B167" s="16"/>
      <c r="C167" s="12"/>
      <c r="D167" s="298"/>
      <c r="E167" s="298"/>
      <c r="F167" s="298"/>
      <c r="G167" s="298"/>
      <c r="H167" s="298"/>
      <c r="I167" s="149"/>
      <c r="J167" s="304"/>
      <c r="K167" s="149"/>
      <c r="L167" s="35"/>
      <c r="M167" s="311"/>
      <c r="N167" s="298"/>
      <c r="O167" s="24"/>
    </row>
    <row r="168" spans="1:15" s="8" customFormat="1" ht="13.5">
      <c r="A168" s="12"/>
      <c r="B168" s="17"/>
      <c r="C168" s="12"/>
      <c r="D168" s="298"/>
      <c r="E168" s="298"/>
      <c r="F168" s="298"/>
      <c r="G168" s="298"/>
      <c r="H168" s="298"/>
      <c r="I168" s="149"/>
      <c r="J168" s="304"/>
      <c r="K168" s="149"/>
      <c r="L168" s="35"/>
      <c r="M168" s="311"/>
      <c r="N168" s="298"/>
      <c r="O168" s="24"/>
    </row>
    <row r="169" spans="1:15" ht="17.25">
      <c r="A169" s="12"/>
      <c r="B169" s="17"/>
      <c r="C169" s="12"/>
      <c r="D169" s="298"/>
      <c r="E169" s="298"/>
      <c r="F169" s="298"/>
      <c r="G169" s="298"/>
      <c r="H169" s="298"/>
      <c r="I169" s="149"/>
      <c r="J169" s="304"/>
      <c r="K169" s="149"/>
      <c r="L169" s="35"/>
      <c r="M169" s="311"/>
      <c r="N169" s="298"/>
      <c r="O169" s="24"/>
    </row>
    <row r="170" spans="1:15" ht="17.25">
      <c r="A170" s="12"/>
      <c r="B170" s="17"/>
      <c r="C170" s="12"/>
      <c r="D170" s="298"/>
      <c r="E170" s="298"/>
      <c r="F170" s="298"/>
      <c r="G170" s="298"/>
      <c r="H170" s="298"/>
      <c r="I170" s="149"/>
      <c r="J170" s="304"/>
      <c r="K170" s="149"/>
      <c r="L170" s="35"/>
      <c r="M170" s="311"/>
      <c r="N170" s="298"/>
      <c r="O170" s="24"/>
    </row>
    <row r="171" spans="1:15" ht="17.25">
      <c r="A171" s="13"/>
      <c r="B171" s="17"/>
      <c r="C171" s="13"/>
      <c r="D171" s="299"/>
      <c r="E171" s="299"/>
      <c r="F171" s="299"/>
      <c r="G171" s="299"/>
      <c r="H171" s="299"/>
      <c r="I171" s="150"/>
      <c r="J171" s="305"/>
      <c r="K171" s="150"/>
      <c r="L171" s="36"/>
      <c r="M171" s="312"/>
      <c r="N171" s="299"/>
      <c r="O171" s="25"/>
    </row>
    <row r="172" spans="1:15" ht="17.25">
      <c r="A172" s="13"/>
      <c r="B172" s="17"/>
      <c r="C172" s="13"/>
      <c r="D172" s="299"/>
      <c r="E172" s="299"/>
      <c r="F172" s="299"/>
      <c r="G172" s="299"/>
      <c r="H172" s="299"/>
      <c r="I172" s="150"/>
      <c r="J172" s="305"/>
      <c r="K172" s="150"/>
      <c r="L172" s="36"/>
      <c r="M172" s="312"/>
      <c r="N172" s="299"/>
      <c r="O172" s="25"/>
    </row>
    <row r="173" spans="1:15" ht="17.25">
      <c r="A173" s="13"/>
      <c r="B173" s="18"/>
      <c r="C173" s="13"/>
      <c r="D173" s="299"/>
      <c r="E173" s="299"/>
      <c r="F173" s="299"/>
      <c r="G173" s="299"/>
      <c r="H173" s="299"/>
      <c r="I173" s="150"/>
      <c r="J173" s="305"/>
      <c r="K173" s="150"/>
      <c r="L173" s="36"/>
      <c r="M173" s="312"/>
      <c r="N173" s="299"/>
      <c r="O173" s="25"/>
    </row>
    <row r="174" spans="1:15" ht="17.25">
      <c r="A174" s="13"/>
      <c r="B174" s="18"/>
      <c r="C174" s="13"/>
      <c r="D174" s="299"/>
      <c r="E174" s="299"/>
      <c r="F174" s="299"/>
      <c r="G174" s="299"/>
      <c r="H174" s="299"/>
      <c r="I174" s="150"/>
      <c r="J174" s="305"/>
      <c r="K174" s="150"/>
      <c r="L174" s="36"/>
      <c r="M174" s="312"/>
      <c r="N174" s="299"/>
      <c r="O174" s="25"/>
    </row>
    <row r="175" spans="1:15" ht="17.25">
      <c r="A175" s="13"/>
      <c r="B175" s="18"/>
      <c r="C175" s="13"/>
      <c r="D175" s="299"/>
      <c r="E175" s="299"/>
      <c r="F175" s="299"/>
      <c r="G175" s="299"/>
      <c r="H175" s="299"/>
      <c r="I175" s="150"/>
      <c r="J175" s="305"/>
      <c r="K175" s="150"/>
      <c r="L175" s="36"/>
      <c r="M175" s="312"/>
      <c r="N175" s="299"/>
      <c r="O175" s="25"/>
    </row>
    <row r="176" spans="1:15" ht="17.25">
      <c r="A176" s="13"/>
      <c r="B176" s="18"/>
      <c r="C176" s="13"/>
      <c r="D176" s="299"/>
      <c r="E176" s="299"/>
      <c r="F176" s="299"/>
      <c r="G176" s="299"/>
      <c r="H176" s="299"/>
      <c r="I176" s="150"/>
      <c r="J176" s="305"/>
      <c r="K176" s="150"/>
      <c r="L176" s="36"/>
      <c r="M176" s="312"/>
      <c r="N176" s="299"/>
      <c r="O176" s="25"/>
    </row>
    <row r="177" spans="1:15" ht="17.25">
      <c r="A177" s="13"/>
      <c r="B177" s="18"/>
      <c r="C177" s="13"/>
      <c r="D177" s="299"/>
      <c r="E177" s="299"/>
      <c r="F177" s="299"/>
      <c r="G177" s="299"/>
      <c r="H177" s="299"/>
      <c r="I177" s="150"/>
      <c r="J177" s="305"/>
      <c r="K177" s="150"/>
      <c r="L177" s="36"/>
      <c r="M177" s="312"/>
      <c r="N177" s="299"/>
      <c r="O177" s="25"/>
    </row>
    <row r="178" spans="1:15" ht="17.25">
      <c r="A178" s="13"/>
      <c r="B178" s="18"/>
      <c r="C178" s="13"/>
      <c r="D178" s="299"/>
      <c r="E178" s="299"/>
      <c r="F178" s="299"/>
      <c r="G178" s="299"/>
      <c r="H178" s="299"/>
      <c r="I178" s="150"/>
      <c r="J178" s="305"/>
      <c r="K178" s="150"/>
      <c r="L178" s="36"/>
      <c r="M178" s="312"/>
      <c r="N178" s="299"/>
      <c r="O178" s="25"/>
    </row>
    <row r="179" spans="1:15" ht="17.25">
      <c r="A179" s="13"/>
      <c r="B179" s="18"/>
      <c r="C179" s="13"/>
      <c r="D179" s="299"/>
      <c r="E179" s="299"/>
      <c r="F179" s="299"/>
      <c r="G179" s="299"/>
      <c r="H179" s="299"/>
      <c r="I179" s="150"/>
      <c r="J179" s="305"/>
      <c r="K179" s="150"/>
      <c r="L179" s="36"/>
      <c r="M179" s="312"/>
      <c r="N179" s="299"/>
      <c r="O179" s="25"/>
    </row>
    <row r="180" spans="1:15" ht="17.25">
      <c r="A180" s="13"/>
      <c r="B180" s="18"/>
      <c r="C180" s="13"/>
      <c r="D180" s="299"/>
      <c r="E180" s="299"/>
      <c r="F180" s="299"/>
      <c r="G180" s="299"/>
      <c r="H180" s="299"/>
      <c r="I180" s="150"/>
      <c r="J180" s="305"/>
      <c r="K180" s="150"/>
      <c r="L180" s="36"/>
      <c r="M180" s="312"/>
      <c r="N180" s="299"/>
      <c r="O180" s="25"/>
    </row>
    <row r="181" spans="1:15" ht="17.25">
      <c r="A181" s="13"/>
      <c r="B181" s="18"/>
      <c r="C181" s="13"/>
      <c r="D181" s="299"/>
      <c r="E181" s="299"/>
      <c r="F181" s="299"/>
      <c r="G181" s="299"/>
      <c r="H181" s="299"/>
      <c r="I181" s="150"/>
      <c r="J181" s="305"/>
      <c r="K181" s="150"/>
      <c r="L181" s="36"/>
      <c r="M181" s="312"/>
      <c r="N181" s="299"/>
      <c r="O181" s="25"/>
    </row>
    <row r="182" spans="1:15" ht="17.25">
      <c r="A182" s="13"/>
      <c r="B182" s="18"/>
      <c r="C182" s="13"/>
      <c r="D182" s="299"/>
      <c r="E182" s="299"/>
      <c r="F182" s="299"/>
      <c r="G182" s="299"/>
      <c r="H182" s="299"/>
      <c r="I182" s="150"/>
      <c r="J182" s="305"/>
      <c r="K182" s="150"/>
      <c r="L182" s="36"/>
      <c r="M182" s="312"/>
      <c r="N182" s="299"/>
      <c r="O182" s="25"/>
    </row>
    <row r="183" spans="1:15" ht="17.25">
      <c r="A183" s="13"/>
      <c r="B183" s="18"/>
      <c r="C183" s="13"/>
      <c r="D183" s="299"/>
      <c r="E183" s="299"/>
      <c r="F183" s="299"/>
      <c r="G183" s="299"/>
      <c r="H183" s="299"/>
      <c r="I183" s="150"/>
      <c r="J183" s="305"/>
      <c r="K183" s="150"/>
      <c r="L183" s="36"/>
      <c r="M183" s="312"/>
      <c r="N183" s="299"/>
      <c r="O183" s="25"/>
    </row>
    <row r="184" spans="1:15" ht="17.25">
      <c r="A184" s="13"/>
      <c r="B184" s="18"/>
      <c r="C184" s="13"/>
      <c r="D184" s="299"/>
      <c r="E184" s="299"/>
      <c r="F184" s="299"/>
      <c r="G184" s="299"/>
      <c r="H184" s="299"/>
      <c r="I184" s="150"/>
      <c r="J184" s="305"/>
      <c r="K184" s="150"/>
      <c r="L184" s="36"/>
      <c r="M184" s="312"/>
      <c r="N184" s="299"/>
      <c r="O184" s="25"/>
    </row>
    <row r="185" spans="1:15" ht="17.25">
      <c r="A185" s="13"/>
      <c r="B185" s="18"/>
      <c r="C185" s="13"/>
      <c r="D185" s="299"/>
      <c r="E185" s="299"/>
      <c r="F185" s="299"/>
      <c r="G185" s="299"/>
      <c r="H185" s="299"/>
      <c r="I185" s="150"/>
      <c r="J185" s="305"/>
      <c r="K185" s="150"/>
      <c r="L185" s="36"/>
      <c r="M185" s="312"/>
      <c r="N185" s="299"/>
      <c r="O185" s="25"/>
    </row>
    <row r="186" spans="1:15" ht="17.25">
      <c r="A186" s="13"/>
      <c r="B186" s="18"/>
      <c r="C186" s="13"/>
      <c r="D186" s="299"/>
      <c r="E186" s="299"/>
      <c r="F186" s="299"/>
      <c r="G186" s="299"/>
      <c r="H186" s="299"/>
      <c r="I186" s="150"/>
      <c r="J186" s="305"/>
      <c r="K186" s="150"/>
      <c r="L186" s="36"/>
      <c r="M186" s="312"/>
      <c r="N186" s="299"/>
      <c r="O186" s="25"/>
    </row>
    <row r="187" spans="1:15" ht="17.25">
      <c r="A187" s="13"/>
      <c r="B187" s="18"/>
      <c r="C187" s="13"/>
      <c r="D187" s="299"/>
      <c r="E187" s="299"/>
      <c r="F187" s="299"/>
      <c r="G187" s="299"/>
      <c r="H187" s="299"/>
      <c r="I187" s="150"/>
      <c r="J187" s="305"/>
      <c r="K187" s="150"/>
      <c r="L187" s="36"/>
      <c r="M187" s="312"/>
      <c r="N187" s="299"/>
      <c r="O187" s="25"/>
    </row>
    <row r="188" spans="1:15" ht="17.25">
      <c r="A188" s="13"/>
      <c r="B188" s="18"/>
      <c r="C188" s="13"/>
      <c r="D188" s="299"/>
      <c r="E188" s="299"/>
      <c r="F188" s="299"/>
      <c r="G188" s="299"/>
      <c r="H188" s="299"/>
      <c r="I188" s="150"/>
      <c r="J188" s="305"/>
      <c r="K188" s="150"/>
      <c r="L188" s="36"/>
      <c r="M188" s="312"/>
      <c r="N188" s="299"/>
      <c r="O188" s="25"/>
    </row>
    <row r="189" spans="1:15" ht="17.25">
      <c r="A189" s="13"/>
      <c r="B189" s="18"/>
      <c r="C189" s="13"/>
      <c r="D189" s="299"/>
      <c r="E189" s="299"/>
      <c r="F189" s="299"/>
      <c r="G189" s="299"/>
      <c r="H189" s="299"/>
      <c r="I189" s="150"/>
      <c r="J189" s="305"/>
      <c r="K189" s="150"/>
      <c r="L189" s="36"/>
      <c r="M189" s="312"/>
      <c r="N189" s="299"/>
      <c r="O189" s="25"/>
    </row>
    <row r="190" spans="1:15" ht="17.25">
      <c r="A190" s="13"/>
      <c r="B190" s="18"/>
      <c r="C190" s="13"/>
      <c r="D190" s="299"/>
      <c r="E190" s="299"/>
      <c r="F190" s="299"/>
      <c r="G190" s="299"/>
      <c r="H190" s="299"/>
      <c r="I190" s="150"/>
      <c r="J190" s="305"/>
      <c r="K190" s="150"/>
      <c r="L190" s="36"/>
      <c r="M190" s="312"/>
      <c r="N190" s="299"/>
      <c r="O190" s="25"/>
    </row>
    <row r="191" spans="1:15" ht="17.25">
      <c r="A191" s="13"/>
      <c r="B191" s="18"/>
      <c r="C191" s="13"/>
      <c r="D191" s="299"/>
      <c r="E191" s="299"/>
      <c r="F191" s="299"/>
      <c r="G191" s="299"/>
      <c r="H191" s="299"/>
      <c r="I191" s="150"/>
      <c r="J191" s="305"/>
      <c r="K191" s="150"/>
      <c r="L191" s="36"/>
      <c r="M191" s="312"/>
      <c r="N191" s="299"/>
      <c r="O191" s="25"/>
    </row>
    <row r="192" ht="17.25">
      <c r="B192" s="18"/>
    </row>
    <row r="193" ht="17.25">
      <c r="B193" s="18"/>
    </row>
  </sheetData>
  <sheetProtection/>
  <autoFilter ref="A8:O135"/>
  <mergeCells count="23">
    <mergeCell ref="T1:U1"/>
    <mergeCell ref="N1:O1"/>
    <mergeCell ref="T6:U6"/>
    <mergeCell ref="J7:J8"/>
    <mergeCell ref="Q7:S7"/>
    <mergeCell ref="T7:T8"/>
    <mergeCell ref="A1:B1"/>
    <mergeCell ref="A2:B2"/>
    <mergeCell ref="L7:L8"/>
    <mergeCell ref="B7:B8"/>
    <mergeCell ref="C7:C8"/>
    <mergeCell ref="K7:K8"/>
    <mergeCell ref="A4:U4"/>
    <mergeCell ref="U7:U8"/>
    <mergeCell ref="M7:M8"/>
    <mergeCell ref="N7:N8"/>
    <mergeCell ref="A5:U5"/>
    <mergeCell ref="A7:A8"/>
    <mergeCell ref="O7:O8"/>
    <mergeCell ref="D7:G7"/>
    <mergeCell ref="H7:H8"/>
    <mergeCell ref="I7:I8"/>
    <mergeCell ref="P7:P8"/>
  </mergeCells>
  <printOptions/>
  <pageMargins left="0.37" right="0.2" top="0.45" bottom="0.38" header="0.2" footer="0.2"/>
  <pageSetup horizontalDpi="600" verticalDpi="600" orientation="landscape" paperSize="9" scale="93" r:id="rId2"/>
  <headerFooter alignWithMargins="0"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5.28125" style="14" bestFit="1" customWidth="1"/>
    <col min="2" max="2" width="55.421875" style="19" customWidth="1"/>
    <col min="3" max="3" width="11.57421875" style="14" bestFit="1" customWidth="1"/>
    <col min="4" max="4" width="13.140625" style="300" bestFit="1" customWidth="1"/>
    <col min="5" max="5" width="13.421875" style="300" customWidth="1"/>
    <col min="6" max="8" width="9.140625" style="300" customWidth="1"/>
    <col min="9" max="9" width="9.140625" style="151" customWidth="1"/>
    <col min="10" max="10" width="9.140625" style="306" customWidth="1"/>
    <col min="11" max="11" width="9.140625" style="151" customWidth="1"/>
    <col min="12" max="12" width="9.140625" style="37" customWidth="1"/>
    <col min="13" max="13" width="9.140625" style="313" customWidth="1"/>
    <col min="14" max="14" width="9.140625" style="300" customWidth="1"/>
    <col min="15" max="15" width="9.140625" style="21" customWidth="1"/>
    <col min="16" max="16384" width="9.140625" style="1" customWidth="1"/>
  </cols>
  <sheetData>
    <row r="1" spans="1:15" s="469" customFormat="1" ht="17.25">
      <c r="A1" s="573" t="s">
        <v>636</v>
      </c>
      <c r="B1" s="569"/>
      <c r="C1" s="461"/>
      <c r="D1" s="521" t="s">
        <v>696</v>
      </c>
      <c r="E1" s="521"/>
      <c r="F1" s="463"/>
      <c r="G1" s="463"/>
      <c r="H1" s="463"/>
      <c r="I1" s="464"/>
      <c r="J1" s="465"/>
      <c r="K1" s="464"/>
      <c r="L1" s="466"/>
      <c r="M1" s="467"/>
      <c r="N1" s="463"/>
      <c r="O1" s="468"/>
    </row>
    <row r="2" spans="1:15" s="469" customFormat="1" ht="13.5" customHeight="1">
      <c r="A2" s="573" t="s">
        <v>635</v>
      </c>
      <c r="B2" s="569"/>
      <c r="C2" s="461"/>
      <c r="D2" s="366"/>
      <c r="E2" s="366"/>
      <c r="F2" s="463"/>
      <c r="G2" s="463"/>
      <c r="H2" s="463"/>
      <c r="I2" s="464"/>
      <c r="J2" s="465"/>
      <c r="K2" s="464"/>
      <c r="L2" s="466"/>
      <c r="M2" s="467"/>
      <c r="N2" s="463"/>
      <c r="O2" s="468"/>
    </row>
    <row r="3" spans="1:15" s="469" customFormat="1" ht="17.25">
      <c r="A3" s="461"/>
      <c r="B3" s="462"/>
      <c r="C3" s="461"/>
      <c r="D3" s="366"/>
      <c r="E3" s="366"/>
      <c r="F3" s="463"/>
      <c r="G3" s="463"/>
      <c r="H3" s="463"/>
      <c r="I3" s="464"/>
      <c r="J3" s="465"/>
      <c r="K3" s="464"/>
      <c r="L3" s="466"/>
      <c r="M3" s="467"/>
      <c r="N3" s="463"/>
      <c r="O3" s="468"/>
    </row>
    <row r="4" spans="1:5" ht="34.5" customHeight="1">
      <c r="A4" s="566" t="s">
        <v>356</v>
      </c>
      <c r="B4" s="566"/>
      <c r="C4" s="566"/>
      <c r="D4" s="566"/>
      <c r="E4" s="566"/>
    </row>
    <row r="5" spans="1:5" ht="43.5" customHeight="1">
      <c r="A5" s="532" t="s">
        <v>355</v>
      </c>
      <c r="B5" s="554"/>
      <c r="C5" s="554"/>
      <c r="D5" s="554"/>
      <c r="E5" s="554"/>
    </row>
    <row r="6" spans="1:5" ht="18.75">
      <c r="A6" s="3"/>
      <c r="B6" s="15"/>
      <c r="C6" s="2"/>
      <c r="D6" s="572" t="s">
        <v>704</v>
      </c>
      <c r="E6" s="572"/>
    </row>
    <row r="7" spans="1:5" ht="17.25">
      <c r="A7" s="541" t="s">
        <v>94</v>
      </c>
      <c r="B7" s="541" t="s">
        <v>640</v>
      </c>
      <c r="C7" s="541" t="s">
        <v>503</v>
      </c>
      <c r="D7" s="539" t="s">
        <v>364</v>
      </c>
      <c r="E7" s="571" t="s">
        <v>496</v>
      </c>
    </row>
    <row r="8" spans="1:5" ht="66.75" customHeight="1">
      <c r="A8" s="542"/>
      <c r="B8" s="542"/>
      <c r="C8" s="542"/>
      <c r="D8" s="540"/>
      <c r="E8" s="571"/>
    </row>
    <row r="9" spans="1:5" ht="17.25">
      <c r="A9" s="435"/>
      <c r="B9" s="436" t="s">
        <v>357</v>
      </c>
      <c r="C9" s="437"/>
      <c r="D9" s="438">
        <f>+D10+D59</f>
        <v>67953</v>
      </c>
      <c r="E9" s="439"/>
    </row>
    <row r="10" spans="1:5" ht="33.75" customHeight="1">
      <c r="A10" s="382" t="s">
        <v>489</v>
      </c>
      <c r="B10" s="187" t="s">
        <v>349</v>
      </c>
      <c r="C10" s="187"/>
      <c r="D10" s="381">
        <f>+D11</f>
        <v>51838</v>
      </c>
      <c r="E10" s="440"/>
    </row>
    <row r="11" spans="1:5" ht="17.25">
      <c r="A11" s="441"/>
      <c r="B11" s="442" t="s">
        <v>490</v>
      </c>
      <c r="C11" s="187"/>
      <c r="D11" s="443">
        <f>D12</f>
        <v>51838</v>
      </c>
      <c r="E11" s="440"/>
    </row>
    <row r="12" spans="1:5" ht="17.25">
      <c r="A12" s="200"/>
      <c r="B12" s="132" t="s">
        <v>508</v>
      </c>
      <c r="C12" s="283"/>
      <c r="D12" s="202">
        <f>+D13+D41+D57</f>
        <v>51838</v>
      </c>
      <c r="E12" s="196"/>
    </row>
    <row r="13" spans="1:5" ht="17.25">
      <c r="A13" s="200" t="s">
        <v>98</v>
      </c>
      <c r="B13" s="42" t="s">
        <v>358</v>
      </c>
      <c r="C13" s="444"/>
      <c r="D13" s="445">
        <f>+SUM(D14:D40)</f>
        <v>25328</v>
      </c>
      <c r="E13" s="74"/>
    </row>
    <row r="14" spans="1:5" ht="17.25">
      <c r="A14" s="446">
        <v>1</v>
      </c>
      <c r="B14" s="28" t="s">
        <v>705</v>
      </c>
      <c r="C14" s="58" t="s">
        <v>124</v>
      </c>
      <c r="D14" s="178">
        <v>440</v>
      </c>
      <c r="E14" s="261"/>
    </row>
    <row r="15" spans="1:5" ht="17.25">
      <c r="A15" s="446">
        <v>2</v>
      </c>
      <c r="B15" s="28" t="s">
        <v>706</v>
      </c>
      <c r="C15" s="58" t="s">
        <v>124</v>
      </c>
      <c r="D15" s="178">
        <v>640</v>
      </c>
      <c r="E15" s="58"/>
    </row>
    <row r="16" spans="1:5" ht="17.25">
      <c r="A16" s="446">
        <v>3</v>
      </c>
      <c r="B16" s="28" t="s">
        <v>707</v>
      </c>
      <c r="C16" s="58" t="s">
        <v>124</v>
      </c>
      <c r="D16" s="178">
        <v>600</v>
      </c>
      <c r="E16" s="261"/>
    </row>
    <row r="17" spans="1:5" ht="17.25">
      <c r="A17" s="446">
        <v>4</v>
      </c>
      <c r="B17" s="28" t="s">
        <v>708</v>
      </c>
      <c r="C17" s="58" t="s">
        <v>124</v>
      </c>
      <c r="D17" s="178">
        <v>2500</v>
      </c>
      <c r="E17" s="261"/>
    </row>
    <row r="18" spans="1:5" ht="25.5">
      <c r="A18" s="446">
        <v>5</v>
      </c>
      <c r="B18" s="28" t="s">
        <v>709</v>
      </c>
      <c r="C18" s="58" t="s">
        <v>124</v>
      </c>
      <c r="D18" s="178">
        <v>518</v>
      </c>
      <c r="E18" s="261"/>
    </row>
    <row r="19" spans="1:5" ht="17.25">
      <c r="A19" s="446">
        <v>6</v>
      </c>
      <c r="B19" s="28" t="s">
        <v>710</v>
      </c>
      <c r="C19" s="58" t="s">
        <v>124</v>
      </c>
      <c r="D19" s="447">
        <v>800</v>
      </c>
      <c r="E19" s="58"/>
    </row>
    <row r="20" spans="1:5" ht="17.25">
      <c r="A20" s="446">
        <v>7</v>
      </c>
      <c r="B20" s="28" t="s">
        <v>711</v>
      </c>
      <c r="C20" s="58" t="s">
        <v>124</v>
      </c>
      <c r="D20" s="447">
        <v>800</v>
      </c>
      <c r="E20" s="58"/>
    </row>
    <row r="21" spans="1:5" ht="17.25">
      <c r="A21" s="446">
        <v>8</v>
      </c>
      <c r="B21" s="28" t="s">
        <v>712</v>
      </c>
      <c r="C21" s="58" t="s">
        <v>123</v>
      </c>
      <c r="D21" s="447">
        <v>5000</v>
      </c>
      <c r="E21" s="58"/>
    </row>
    <row r="22" spans="1:5" ht="25.5">
      <c r="A22" s="446">
        <v>9</v>
      </c>
      <c r="B22" s="28" t="s">
        <v>713</v>
      </c>
      <c r="C22" s="58" t="s">
        <v>123</v>
      </c>
      <c r="D22" s="447">
        <v>1100</v>
      </c>
      <c r="E22" s="58"/>
    </row>
    <row r="23" spans="1:5" ht="17.25">
      <c r="A23" s="446">
        <v>10</v>
      </c>
      <c r="B23" s="28" t="s">
        <v>714</v>
      </c>
      <c r="C23" s="58" t="s">
        <v>108</v>
      </c>
      <c r="D23" s="447">
        <v>950</v>
      </c>
      <c r="E23" s="346"/>
    </row>
    <row r="24" spans="1:5" ht="17.25">
      <c r="A24" s="446">
        <v>11</v>
      </c>
      <c r="B24" s="28" t="s">
        <v>715</v>
      </c>
      <c r="C24" s="58" t="s">
        <v>108</v>
      </c>
      <c r="D24" s="447">
        <v>400</v>
      </c>
      <c r="E24" s="346"/>
    </row>
    <row r="25" spans="1:5" ht="17.25">
      <c r="A25" s="446">
        <v>12</v>
      </c>
      <c r="B25" s="28" t="s">
        <v>716</v>
      </c>
      <c r="C25" s="58" t="s">
        <v>108</v>
      </c>
      <c r="D25" s="447">
        <v>900</v>
      </c>
      <c r="E25" s="346"/>
    </row>
    <row r="26" spans="1:5" ht="17.25">
      <c r="A26" s="446">
        <v>13</v>
      </c>
      <c r="B26" s="28" t="s">
        <v>717</v>
      </c>
      <c r="C26" s="58" t="s">
        <v>108</v>
      </c>
      <c r="D26" s="447">
        <v>500</v>
      </c>
      <c r="E26" s="346"/>
    </row>
    <row r="27" spans="1:5" ht="25.5">
      <c r="A27" s="446">
        <v>14</v>
      </c>
      <c r="B27" s="28" t="s">
        <v>718</v>
      </c>
      <c r="C27" s="58" t="s">
        <v>108</v>
      </c>
      <c r="D27" s="447">
        <v>500</v>
      </c>
      <c r="E27" s="346"/>
    </row>
    <row r="28" spans="1:5" ht="25.5">
      <c r="A28" s="446">
        <v>15</v>
      </c>
      <c r="B28" s="28" t="s">
        <v>719</v>
      </c>
      <c r="C28" s="58" t="s">
        <v>108</v>
      </c>
      <c r="D28" s="447">
        <v>420</v>
      </c>
      <c r="E28" s="346"/>
    </row>
    <row r="29" spans="1:5" ht="17.25">
      <c r="A29" s="446">
        <v>16</v>
      </c>
      <c r="B29" s="28" t="s">
        <v>720</v>
      </c>
      <c r="C29" s="58" t="s">
        <v>108</v>
      </c>
      <c r="D29" s="447">
        <v>560</v>
      </c>
      <c r="E29" s="346"/>
    </row>
    <row r="30" spans="1:5" ht="17.25">
      <c r="A30" s="446">
        <v>17</v>
      </c>
      <c r="B30" s="28" t="s">
        <v>721</v>
      </c>
      <c r="C30" s="58" t="s">
        <v>108</v>
      </c>
      <c r="D30" s="447">
        <v>350</v>
      </c>
      <c r="E30" s="346"/>
    </row>
    <row r="31" spans="1:5" ht="17.25">
      <c r="A31" s="446">
        <v>18</v>
      </c>
      <c r="B31" s="28" t="s">
        <v>722</v>
      </c>
      <c r="C31" s="58" t="s">
        <v>108</v>
      </c>
      <c r="D31" s="447">
        <v>850</v>
      </c>
      <c r="E31" s="346"/>
    </row>
    <row r="32" spans="1:5" ht="17.25">
      <c r="A32" s="446">
        <v>19</v>
      </c>
      <c r="B32" s="28" t="s">
        <v>723</v>
      </c>
      <c r="C32" s="58" t="s">
        <v>108</v>
      </c>
      <c r="D32" s="447">
        <v>350</v>
      </c>
      <c r="E32" s="346"/>
    </row>
    <row r="33" spans="1:5" ht="17.25">
      <c r="A33" s="446">
        <v>20</v>
      </c>
      <c r="B33" s="28" t="s">
        <v>724</v>
      </c>
      <c r="C33" s="58" t="s">
        <v>107</v>
      </c>
      <c r="D33" s="447">
        <v>770</v>
      </c>
      <c r="E33" s="346"/>
    </row>
    <row r="34" spans="1:5" ht="25.5">
      <c r="A34" s="446">
        <v>21</v>
      </c>
      <c r="B34" s="28" t="s">
        <v>725</v>
      </c>
      <c r="C34" s="58" t="s">
        <v>103</v>
      </c>
      <c r="D34" s="447">
        <v>1000</v>
      </c>
      <c r="E34" s="58"/>
    </row>
    <row r="35" spans="1:5" ht="17.25">
      <c r="A35" s="446">
        <v>22</v>
      </c>
      <c r="B35" s="28" t="s">
        <v>726</v>
      </c>
      <c r="C35" s="58" t="s">
        <v>103</v>
      </c>
      <c r="D35" s="447">
        <v>850</v>
      </c>
      <c r="E35" s="58"/>
    </row>
    <row r="36" spans="1:5" ht="17.25">
      <c r="A36" s="446">
        <v>23</v>
      </c>
      <c r="B36" s="28" t="s">
        <v>727</v>
      </c>
      <c r="C36" s="58" t="s">
        <v>122</v>
      </c>
      <c r="D36" s="447">
        <v>1000</v>
      </c>
      <c r="E36" s="58"/>
    </row>
    <row r="37" spans="1:5" ht="17.25">
      <c r="A37" s="446">
        <v>24</v>
      </c>
      <c r="B37" s="28" t="s">
        <v>728</v>
      </c>
      <c r="C37" s="58" t="s">
        <v>122</v>
      </c>
      <c r="D37" s="447">
        <v>1100</v>
      </c>
      <c r="E37" s="58"/>
    </row>
    <row r="38" spans="1:5" ht="17.25">
      <c r="A38" s="446">
        <v>25</v>
      </c>
      <c r="B38" s="28" t="s">
        <v>729</v>
      </c>
      <c r="C38" s="58" t="s">
        <v>122</v>
      </c>
      <c r="D38" s="447">
        <v>880</v>
      </c>
      <c r="E38" s="58"/>
    </row>
    <row r="39" spans="1:5" ht="17.25">
      <c r="A39" s="446">
        <v>26</v>
      </c>
      <c r="B39" s="28" t="s">
        <v>730</v>
      </c>
      <c r="C39" s="58" t="s">
        <v>122</v>
      </c>
      <c r="D39" s="447">
        <v>550</v>
      </c>
      <c r="E39" s="58"/>
    </row>
    <row r="40" spans="1:5" ht="25.5">
      <c r="A40" s="446">
        <v>27</v>
      </c>
      <c r="B40" s="28" t="s">
        <v>731</v>
      </c>
      <c r="C40" s="58" t="s">
        <v>106</v>
      </c>
      <c r="D40" s="447">
        <v>1000</v>
      </c>
      <c r="E40" s="262"/>
    </row>
    <row r="41" spans="1:5" ht="17.25">
      <c r="A41" s="200" t="s">
        <v>99</v>
      </c>
      <c r="B41" s="42" t="s">
        <v>359</v>
      </c>
      <c r="C41" s="74"/>
      <c r="D41" s="448">
        <f>+SUM(D42:D56)</f>
        <v>26410</v>
      </c>
      <c r="E41" s="74"/>
    </row>
    <row r="42" spans="1:5" ht="25.5">
      <c r="A42" s="209">
        <v>28</v>
      </c>
      <c r="B42" s="28" t="s">
        <v>732</v>
      </c>
      <c r="C42" s="58" t="s">
        <v>89</v>
      </c>
      <c r="D42" s="447">
        <v>930</v>
      </c>
      <c r="E42" s="58"/>
    </row>
    <row r="43" spans="1:5" ht="25.5">
      <c r="A43" s="209">
        <v>29</v>
      </c>
      <c r="B43" s="28" t="s">
        <v>733</v>
      </c>
      <c r="C43" s="126" t="s">
        <v>125</v>
      </c>
      <c r="D43" s="447">
        <v>9000</v>
      </c>
      <c r="E43" s="58"/>
    </row>
    <row r="44" spans="1:5" ht="25.5">
      <c r="A44" s="209">
        <v>30</v>
      </c>
      <c r="B44" s="28" t="s">
        <v>734</v>
      </c>
      <c r="C44" s="126" t="s">
        <v>125</v>
      </c>
      <c r="D44" s="447">
        <v>1000</v>
      </c>
      <c r="E44" s="58"/>
    </row>
    <row r="45" spans="1:5" ht="25.5">
      <c r="A45" s="209">
        <v>31</v>
      </c>
      <c r="B45" s="28" t="s">
        <v>735</v>
      </c>
      <c r="C45" s="126" t="s">
        <v>125</v>
      </c>
      <c r="D45" s="178">
        <v>1000</v>
      </c>
      <c r="E45" s="262"/>
    </row>
    <row r="46" spans="1:5" ht="25.5">
      <c r="A46" s="209">
        <v>32</v>
      </c>
      <c r="B46" s="28" t="s">
        <v>736</v>
      </c>
      <c r="C46" s="126" t="s">
        <v>125</v>
      </c>
      <c r="D46" s="447">
        <v>2000</v>
      </c>
      <c r="E46" s="58"/>
    </row>
    <row r="47" spans="1:5" ht="25.5">
      <c r="A47" s="209">
        <v>33</v>
      </c>
      <c r="B47" s="28" t="s">
        <v>737</v>
      </c>
      <c r="C47" s="126" t="s">
        <v>125</v>
      </c>
      <c r="D47" s="178">
        <v>930</v>
      </c>
      <c r="E47" s="262"/>
    </row>
    <row r="48" spans="1:5" ht="17.25">
      <c r="A48" s="209">
        <v>34</v>
      </c>
      <c r="B48" s="28" t="s">
        <v>738</v>
      </c>
      <c r="C48" s="126" t="s">
        <v>125</v>
      </c>
      <c r="D48" s="178">
        <v>930</v>
      </c>
      <c r="E48" s="262"/>
    </row>
    <row r="49" spans="1:5" ht="17.25">
      <c r="A49" s="209">
        <v>35</v>
      </c>
      <c r="B49" s="28" t="s">
        <v>739</v>
      </c>
      <c r="C49" s="126" t="s">
        <v>125</v>
      </c>
      <c r="D49" s="447">
        <v>900</v>
      </c>
      <c r="E49" s="346"/>
    </row>
    <row r="50" spans="1:5" ht="25.5">
      <c r="A50" s="209">
        <v>36</v>
      </c>
      <c r="B50" s="28" t="s">
        <v>740</v>
      </c>
      <c r="C50" s="126" t="s">
        <v>532</v>
      </c>
      <c r="D50" s="447">
        <v>1070</v>
      </c>
      <c r="E50" s="346"/>
    </row>
    <row r="51" spans="1:5" ht="17.25">
      <c r="A51" s="209">
        <v>37</v>
      </c>
      <c r="B51" s="28" t="s">
        <v>741</v>
      </c>
      <c r="C51" s="58" t="s">
        <v>109</v>
      </c>
      <c r="D51" s="447">
        <v>4000</v>
      </c>
      <c r="E51" s="346"/>
    </row>
    <row r="52" spans="1:5" ht="17.25">
      <c r="A52" s="209">
        <v>38</v>
      </c>
      <c r="B52" s="28" t="s">
        <v>742</v>
      </c>
      <c r="C52" s="58" t="s">
        <v>743</v>
      </c>
      <c r="D52" s="447">
        <v>900</v>
      </c>
      <c r="E52" s="346"/>
    </row>
    <row r="53" spans="1:5" ht="17.25">
      <c r="A53" s="209">
        <v>39</v>
      </c>
      <c r="B53" s="28" t="s">
        <v>744</v>
      </c>
      <c r="C53" s="126" t="s">
        <v>598</v>
      </c>
      <c r="D53" s="178">
        <v>900</v>
      </c>
      <c r="E53" s="58"/>
    </row>
    <row r="54" spans="1:5" ht="25.5">
      <c r="A54" s="209">
        <v>40</v>
      </c>
      <c r="B54" s="28" t="s">
        <v>745</v>
      </c>
      <c r="C54" s="58" t="s">
        <v>599</v>
      </c>
      <c r="D54" s="447">
        <v>1000</v>
      </c>
      <c r="E54" s="58"/>
    </row>
    <row r="55" spans="1:5" ht="17.25">
      <c r="A55" s="209">
        <v>41</v>
      </c>
      <c r="B55" s="28" t="s">
        <v>746</v>
      </c>
      <c r="C55" s="126" t="s">
        <v>125</v>
      </c>
      <c r="D55" s="447">
        <v>1000</v>
      </c>
      <c r="E55" s="58"/>
    </row>
    <row r="56" spans="1:5" ht="17.25">
      <c r="A56" s="209">
        <v>42</v>
      </c>
      <c r="B56" s="28" t="s">
        <v>747</v>
      </c>
      <c r="C56" s="126" t="s">
        <v>137</v>
      </c>
      <c r="D56" s="178">
        <v>850</v>
      </c>
      <c r="E56" s="263"/>
    </row>
    <row r="57" spans="1:5" ht="17.25">
      <c r="A57" s="200" t="s">
        <v>320</v>
      </c>
      <c r="B57" s="42" t="s">
        <v>522</v>
      </c>
      <c r="C57" s="126"/>
      <c r="D57" s="42">
        <f>SUM(D58)</f>
        <v>100</v>
      </c>
      <c r="E57" s="262"/>
    </row>
    <row r="58" spans="1:5" ht="17.25">
      <c r="A58" s="209">
        <v>43</v>
      </c>
      <c r="B58" s="28" t="s">
        <v>748</v>
      </c>
      <c r="C58" s="58" t="s">
        <v>89</v>
      </c>
      <c r="D58" s="178">
        <v>100</v>
      </c>
      <c r="E58" s="262"/>
    </row>
    <row r="59" spans="1:5" ht="32.25" customHeight="1">
      <c r="A59" s="187" t="s">
        <v>494</v>
      </c>
      <c r="B59" s="187" t="s">
        <v>360</v>
      </c>
      <c r="C59" s="187"/>
      <c r="D59" s="381">
        <f>+D60</f>
        <v>16115</v>
      </c>
      <c r="E59" s="449"/>
    </row>
    <row r="60" spans="1:5" ht="17.25">
      <c r="A60" s="450"/>
      <c r="B60" s="442" t="s">
        <v>490</v>
      </c>
      <c r="C60" s="451"/>
      <c r="D60" s="443">
        <f>+D61</f>
        <v>16115</v>
      </c>
      <c r="E60" s="452"/>
    </row>
    <row r="61" spans="1:5" ht="17.25">
      <c r="A61" s="453"/>
      <c r="B61" s="132" t="s">
        <v>353</v>
      </c>
      <c r="C61" s="283"/>
      <c r="D61" s="202">
        <f>+D62+D69+D73</f>
        <v>16115</v>
      </c>
      <c r="E61" s="196"/>
    </row>
    <row r="62" spans="1:5" ht="17.25">
      <c r="A62" s="414" t="s">
        <v>98</v>
      </c>
      <c r="B62" s="42" t="s">
        <v>510</v>
      </c>
      <c r="C62" s="198"/>
      <c r="D62" s="445">
        <f>+SUM(D63:D68)</f>
        <v>5030</v>
      </c>
      <c r="E62" s="259"/>
    </row>
    <row r="63" spans="1:5" ht="17.25">
      <c r="A63" s="454">
        <v>1</v>
      </c>
      <c r="B63" s="28" t="s">
        <v>749</v>
      </c>
      <c r="C63" s="58" t="s">
        <v>140</v>
      </c>
      <c r="D63" s="447">
        <v>750</v>
      </c>
      <c r="E63" s="346"/>
    </row>
    <row r="64" spans="1:5" ht="17.25">
      <c r="A64" s="454">
        <v>2</v>
      </c>
      <c r="B64" s="28" t="s">
        <v>750</v>
      </c>
      <c r="C64" s="58" t="s">
        <v>140</v>
      </c>
      <c r="D64" s="447">
        <v>750</v>
      </c>
      <c r="E64" s="346"/>
    </row>
    <row r="65" spans="1:5" ht="17.25">
      <c r="A65" s="454">
        <v>3</v>
      </c>
      <c r="B65" s="28" t="s">
        <v>751</v>
      </c>
      <c r="C65" s="58" t="s">
        <v>129</v>
      </c>
      <c r="D65" s="447">
        <v>750</v>
      </c>
      <c r="E65" s="346"/>
    </row>
    <row r="66" spans="1:5" ht="25.5">
      <c r="A66" s="454">
        <v>4</v>
      </c>
      <c r="B66" s="28" t="s">
        <v>752</v>
      </c>
      <c r="C66" s="58" t="s">
        <v>129</v>
      </c>
      <c r="D66" s="447">
        <v>1100</v>
      </c>
      <c r="E66" s="346"/>
    </row>
    <row r="67" spans="1:5" ht="25.5">
      <c r="A67" s="454">
        <v>5</v>
      </c>
      <c r="B67" s="28" t="s">
        <v>753</v>
      </c>
      <c r="C67" s="126" t="s">
        <v>74</v>
      </c>
      <c r="D67" s="178">
        <v>850</v>
      </c>
      <c r="E67" s="263"/>
    </row>
    <row r="68" spans="1:5" ht="17.25">
      <c r="A68" s="454">
        <v>6</v>
      </c>
      <c r="B68" s="28" t="s">
        <v>754</v>
      </c>
      <c r="C68" s="126" t="s">
        <v>74</v>
      </c>
      <c r="D68" s="178">
        <v>830</v>
      </c>
      <c r="E68" s="263"/>
    </row>
    <row r="69" spans="1:5" ht="17.25">
      <c r="A69" s="414" t="s">
        <v>99</v>
      </c>
      <c r="B69" s="42" t="s">
        <v>361</v>
      </c>
      <c r="C69" s="126"/>
      <c r="D69" s="42">
        <f>+SUM(D70:D72)</f>
        <v>3035</v>
      </c>
      <c r="E69" s="455"/>
    </row>
    <row r="70" spans="1:5" ht="25.5">
      <c r="A70" s="207">
        <v>7</v>
      </c>
      <c r="B70" s="28" t="s">
        <v>755</v>
      </c>
      <c r="C70" s="58" t="s">
        <v>129</v>
      </c>
      <c r="D70" s="447">
        <f>1700-15</f>
        <v>1685</v>
      </c>
      <c r="E70" s="346"/>
    </row>
    <row r="71" spans="1:5" ht="25.5">
      <c r="A71" s="207">
        <v>8</v>
      </c>
      <c r="B71" s="28" t="s">
        <v>756</v>
      </c>
      <c r="C71" s="58" t="s">
        <v>133</v>
      </c>
      <c r="D71" s="447">
        <v>850</v>
      </c>
      <c r="E71" s="346"/>
    </row>
    <row r="72" spans="1:5" ht="17.25">
      <c r="A72" s="207">
        <v>9</v>
      </c>
      <c r="B72" s="28" t="s">
        <v>757</v>
      </c>
      <c r="C72" s="58" t="s">
        <v>124</v>
      </c>
      <c r="D72" s="178">
        <v>500</v>
      </c>
      <c r="E72" s="346"/>
    </row>
    <row r="73" spans="1:5" ht="17.25">
      <c r="A73" s="414" t="s">
        <v>320</v>
      </c>
      <c r="B73" s="42" t="s">
        <v>362</v>
      </c>
      <c r="C73" s="126"/>
      <c r="D73" s="445">
        <f>+SUM(D74:D78)</f>
        <v>8050</v>
      </c>
      <c r="E73" s="455"/>
    </row>
    <row r="74" spans="1:5" ht="25.5">
      <c r="A74" s="456">
        <v>10</v>
      </c>
      <c r="B74" s="28" t="s">
        <v>758</v>
      </c>
      <c r="C74" s="58" t="s">
        <v>759</v>
      </c>
      <c r="D74" s="447">
        <v>2000</v>
      </c>
      <c r="E74" s="58"/>
    </row>
    <row r="75" spans="1:5" ht="17.25">
      <c r="A75" s="456">
        <v>11</v>
      </c>
      <c r="B75" s="28" t="s">
        <v>760</v>
      </c>
      <c r="C75" s="58" t="s">
        <v>761</v>
      </c>
      <c r="D75" s="447">
        <v>2000</v>
      </c>
      <c r="E75" s="58"/>
    </row>
    <row r="76" spans="1:5" ht="17.25">
      <c r="A76" s="456">
        <v>12</v>
      </c>
      <c r="B76" s="28" t="s">
        <v>762</v>
      </c>
      <c r="C76" s="58" t="s">
        <v>761</v>
      </c>
      <c r="D76" s="447">
        <v>2000</v>
      </c>
      <c r="E76" s="58"/>
    </row>
    <row r="77" spans="1:5" ht="25.5">
      <c r="A77" s="456">
        <v>13</v>
      </c>
      <c r="B77" s="28" t="s">
        <v>763</v>
      </c>
      <c r="C77" s="126" t="s">
        <v>764</v>
      </c>
      <c r="D77" s="178">
        <v>1500</v>
      </c>
      <c r="E77" s="264"/>
    </row>
    <row r="78" spans="1:5" ht="25.5">
      <c r="A78" s="457">
        <v>14</v>
      </c>
      <c r="B78" s="76" t="s">
        <v>765</v>
      </c>
      <c r="C78" s="458" t="s">
        <v>764</v>
      </c>
      <c r="D78" s="459">
        <v>550</v>
      </c>
      <c r="E78" s="460"/>
    </row>
  </sheetData>
  <sheetProtection/>
  <mergeCells count="11">
    <mergeCell ref="A5:E5"/>
    <mergeCell ref="D6:E6"/>
    <mergeCell ref="D1:E1"/>
    <mergeCell ref="A4:E4"/>
    <mergeCell ref="A1:B1"/>
    <mergeCell ref="A2:B2"/>
    <mergeCell ref="E7:E8"/>
    <mergeCell ref="A7:A8"/>
    <mergeCell ref="B7:B8"/>
    <mergeCell ref="C7:C8"/>
    <mergeCell ref="D7:D8"/>
  </mergeCells>
  <printOptions/>
  <pageMargins left="0.37" right="0.2" top="0.37" bottom="0.52" header="0.2" footer="0.2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7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7.28125" style="0" bestFit="1" customWidth="1"/>
    <col min="2" max="2" width="55.421875" style="0" customWidth="1"/>
    <col min="3" max="3" width="11.140625" style="0" customWidth="1"/>
    <col min="4" max="4" width="13.421875" style="258" bestFit="1" customWidth="1"/>
    <col min="5" max="5" width="11.140625" style="0" bestFit="1" customWidth="1"/>
    <col min="6" max="6" width="15.7109375" style="0" bestFit="1" customWidth="1"/>
    <col min="7" max="7" width="14.00390625" style="0" hidden="1" customWidth="1"/>
    <col min="8" max="8" width="0" style="320" hidden="1" customWidth="1"/>
    <col min="9" max="9" width="15.00390625" style="0" hidden="1" customWidth="1"/>
    <col min="10" max="11" width="0" style="0" hidden="1" customWidth="1"/>
    <col min="12" max="12" width="13.421875" style="0" hidden="1" customWidth="1"/>
    <col min="13" max="13" width="14.00390625" style="0" hidden="1" customWidth="1"/>
    <col min="14" max="14" width="9.7109375" style="0" customWidth="1"/>
  </cols>
  <sheetData>
    <row r="1" spans="1:14" ht="15">
      <c r="A1" s="570" t="s">
        <v>636</v>
      </c>
      <c r="B1" s="569"/>
      <c r="C1" s="66"/>
      <c r="D1" s="155"/>
      <c r="E1" s="153"/>
      <c r="F1" s="521" t="s">
        <v>677</v>
      </c>
      <c r="G1" s="521"/>
      <c r="H1" s="521"/>
      <c r="I1" s="521"/>
      <c r="J1" s="521"/>
      <c r="K1" s="521"/>
      <c r="L1" s="521"/>
      <c r="M1" s="521"/>
      <c r="N1" s="521"/>
    </row>
    <row r="2" spans="1:14" ht="15">
      <c r="A2" s="570" t="s">
        <v>635</v>
      </c>
      <c r="B2" s="569"/>
      <c r="C2" s="66"/>
      <c r="D2" s="155"/>
      <c r="E2" s="153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5.75">
      <c r="A3" s="29"/>
      <c r="B3" s="7"/>
      <c r="C3" s="26"/>
      <c r="D3" s="20"/>
      <c r="E3" s="154"/>
      <c r="F3" s="20"/>
      <c r="G3" s="20"/>
      <c r="H3" s="139"/>
      <c r="I3" s="64"/>
      <c r="J3" s="139"/>
      <c r="K3" s="32"/>
      <c r="L3" s="31"/>
      <c r="M3" s="20"/>
      <c r="N3" s="65"/>
    </row>
    <row r="4" spans="1:17" ht="15.75">
      <c r="A4" s="566" t="s">
        <v>4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354"/>
      <c r="P4" s="354"/>
      <c r="Q4" s="354"/>
    </row>
    <row r="5" spans="1:20" ht="15.75">
      <c r="A5" s="574" t="s">
        <v>639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353"/>
      <c r="P5" s="353"/>
      <c r="Q5" s="353"/>
      <c r="R5" s="353"/>
      <c r="S5" s="353"/>
      <c r="T5" s="353"/>
    </row>
    <row r="6" spans="1:6" ht="15.75">
      <c r="A6" s="257"/>
      <c r="B6" s="257"/>
      <c r="C6" s="257"/>
      <c r="D6" s="257"/>
      <c r="E6" s="257"/>
      <c r="F6" s="257"/>
    </row>
    <row r="7" spans="1:14" ht="17.25" customHeight="1">
      <c r="A7" s="541" t="s">
        <v>94</v>
      </c>
      <c r="B7" s="541" t="s">
        <v>95</v>
      </c>
      <c r="C7" s="541" t="s">
        <v>102</v>
      </c>
      <c r="D7" s="543" t="s">
        <v>488</v>
      </c>
      <c r="E7" s="544"/>
      <c r="F7" s="545"/>
      <c r="G7" s="539" t="s">
        <v>294</v>
      </c>
      <c r="H7" s="548" t="s">
        <v>86</v>
      </c>
      <c r="I7" s="550" t="s">
        <v>84</v>
      </c>
      <c r="J7" s="548" t="s">
        <v>87</v>
      </c>
      <c r="K7" s="555" t="s">
        <v>130</v>
      </c>
      <c r="L7" s="539" t="s">
        <v>296</v>
      </c>
      <c r="M7" s="541" t="s">
        <v>295</v>
      </c>
      <c r="N7" s="541" t="s">
        <v>97</v>
      </c>
    </row>
    <row r="8" spans="1:14" ht="38.25">
      <c r="A8" s="542"/>
      <c r="B8" s="542"/>
      <c r="C8" s="542"/>
      <c r="D8" s="152" t="s">
        <v>131</v>
      </c>
      <c r="E8" s="152" t="s">
        <v>5</v>
      </c>
      <c r="F8" s="152" t="s">
        <v>135</v>
      </c>
      <c r="G8" s="540"/>
      <c r="H8" s="549"/>
      <c r="I8" s="551"/>
      <c r="J8" s="549"/>
      <c r="K8" s="556"/>
      <c r="L8" s="540"/>
      <c r="M8" s="542"/>
      <c r="N8" s="542"/>
    </row>
    <row r="9" spans="1:14" ht="15.75" customHeight="1">
      <c r="A9" s="117"/>
      <c r="B9" s="117" t="s">
        <v>75</v>
      </c>
      <c r="C9" s="117"/>
      <c r="D9" s="134">
        <f>+D10</f>
        <v>39986130220</v>
      </c>
      <c r="E9" s="134">
        <f>+E10</f>
        <v>0</v>
      </c>
      <c r="F9" s="134">
        <f>+F10</f>
        <v>39986130220</v>
      </c>
      <c r="G9" s="134">
        <f>+G10</f>
        <v>28566069875.4</v>
      </c>
      <c r="H9" s="324">
        <f>+G9/$D9</f>
        <v>0.714399460968894</v>
      </c>
      <c r="I9" s="134">
        <f>+I10</f>
        <v>26537783875.4</v>
      </c>
      <c r="J9" s="324">
        <f>+I9/$D9</f>
        <v>0.6636747224447967</v>
      </c>
      <c r="K9" s="270"/>
      <c r="L9" s="134">
        <f>+L10</f>
        <v>39986130220</v>
      </c>
      <c r="M9" s="134">
        <f>+M10</f>
        <v>39986130220</v>
      </c>
      <c r="N9" s="270"/>
    </row>
    <row r="10" spans="1:14" ht="15.75" customHeight="1">
      <c r="A10" s="121"/>
      <c r="B10" s="122" t="s">
        <v>491</v>
      </c>
      <c r="C10" s="123"/>
      <c r="D10" s="216">
        <f>+D11+D169</f>
        <v>39986130220</v>
      </c>
      <c r="E10" s="216">
        <f>+E11+E169</f>
        <v>0</v>
      </c>
      <c r="F10" s="216">
        <f>+F11+F169</f>
        <v>39986130220</v>
      </c>
      <c r="G10" s="216">
        <f>+G11+G169</f>
        <v>28566069875.4</v>
      </c>
      <c r="H10" s="321">
        <f>+G10/$D10</f>
        <v>0.714399460968894</v>
      </c>
      <c r="I10" s="216">
        <f>+I11+I169</f>
        <v>26537783875.4</v>
      </c>
      <c r="J10" s="321">
        <f>+I10/$D10</f>
        <v>0.6636747224447967</v>
      </c>
      <c r="K10" s="216"/>
      <c r="L10" s="216">
        <f>+L11+L169</f>
        <v>39986130220</v>
      </c>
      <c r="M10" s="216">
        <f>+M11+M169</f>
        <v>39986130220</v>
      </c>
      <c r="N10" s="271"/>
    </row>
    <row r="11" spans="1:14" ht="15.75" customHeight="1">
      <c r="A11" s="217" t="s">
        <v>489</v>
      </c>
      <c r="B11" s="218" t="s">
        <v>96</v>
      </c>
      <c r="C11" s="219"/>
      <c r="D11" s="220">
        <f>+D12+D68+D82+D132+D145</f>
        <v>29872050470</v>
      </c>
      <c r="E11" s="220">
        <f>+E12+E68+E82+E132+E145</f>
        <v>0</v>
      </c>
      <c r="F11" s="220">
        <f>+F12+F68+F82+F132+F145</f>
        <v>29872050470</v>
      </c>
      <c r="G11" s="220">
        <f>+G12+G68+G82+G132+G145</f>
        <v>24862871125.4</v>
      </c>
      <c r="H11" s="321">
        <f>+G11/$D11</f>
        <v>0.8323121692087848</v>
      </c>
      <c r="I11" s="220">
        <f>+I12+I68+I82+I132+I145</f>
        <v>23358389125.4</v>
      </c>
      <c r="J11" s="321">
        <f>+I11/$D11</f>
        <v>0.7819479666740132</v>
      </c>
      <c r="K11" s="220"/>
      <c r="L11" s="220">
        <f>+L12+L68+L82+L132+L145</f>
        <v>29872050470</v>
      </c>
      <c r="M11" s="220">
        <f>+M12+M68+M82+M132+M145</f>
        <v>29872050470</v>
      </c>
      <c r="N11" s="271"/>
    </row>
    <row r="12" spans="1:14" ht="15.75" customHeight="1">
      <c r="A12" s="221" t="s">
        <v>98</v>
      </c>
      <c r="B12" s="222" t="s">
        <v>652</v>
      </c>
      <c r="C12" s="223"/>
      <c r="D12" s="224">
        <f>+D13+D15+D17+D19+D21+D23+D25+D29+D31+D34+D38+D41+D43+D46+D48+D50+D55+D57+D60+D62+D64+D66</f>
        <v>4130690133</v>
      </c>
      <c r="E12" s="224">
        <f>+E13+E15+E17+E19+E21+E23+E25+E29+E31+E34+E38+E41+E43+E46+E48+E50+E55+E57+E60+E62+E64+E66</f>
        <v>0</v>
      </c>
      <c r="F12" s="224">
        <f>+F13+F15+F17+F19+F21+F23+F25+F29+F31+F34+F38+F41+F43+F46+F48+F50+F55+F57+F60+F62+F64+F66</f>
        <v>4130690133</v>
      </c>
      <c r="G12" s="224">
        <f>+G13+G15+G17+G19+G21+G23+G25+G29+G31+G34+G38+G41+G43+G46+G48+G50+G55+G57+G60+G62+G64+G66</f>
        <v>3798417788.4</v>
      </c>
      <c r="H12" s="321">
        <f>+G12/$D12</f>
        <v>0.9195600895004244</v>
      </c>
      <c r="I12" s="224">
        <f>+I13+I15+I17+I19+I21+I23+I25+I29+I31+I34+I38+I41+I43+I46+I48+I50+I55+I57+I60+I62+I64+I66</f>
        <v>3798417788.4</v>
      </c>
      <c r="J12" s="321">
        <f>+I12/$D12</f>
        <v>0.9195600895004244</v>
      </c>
      <c r="K12" s="224"/>
      <c r="L12" s="224">
        <f>+L13+L15+L17+L19+L21+L23+L25+L29+L31+L34+L38+L41+L43+L46+L48+L50+L55+L57+L60+L62+L64+L66</f>
        <v>4130690133</v>
      </c>
      <c r="M12" s="224">
        <f>+M13+M15+M17+M19+M21+M23+M25+M29+M31+M34+M38+M41+M43+M46+M48+M50+M55+M57+M60+M62+M64+M66</f>
        <v>4130690133</v>
      </c>
      <c r="N12" s="271"/>
    </row>
    <row r="13" spans="1:14" ht="15.75" customHeight="1">
      <c r="A13" s="124"/>
      <c r="B13" s="225" t="s">
        <v>141</v>
      </c>
      <c r="C13" s="226"/>
      <c r="D13" s="55">
        <f>+D14</f>
        <v>70137000</v>
      </c>
      <c r="E13" s="55">
        <f>+E14</f>
        <v>0</v>
      </c>
      <c r="F13" s="55">
        <f>+F14</f>
        <v>70137000</v>
      </c>
      <c r="G13" s="55">
        <f>+G14</f>
        <v>70137000</v>
      </c>
      <c r="H13" s="322"/>
      <c r="I13" s="55">
        <f>+I14</f>
        <v>70137000</v>
      </c>
      <c r="J13" s="271"/>
      <c r="K13" s="271"/>
      <c r="L13" s="55">
        <f>+L14</f>
        <v>70137000</v>
      </c>
      <c r="M13" s="55">
        <f>+M14</f>
        <v>70137000</v>
      </c>
      <c r="N13" s="271"/>
    </row>
    <row r="14" spans="1:14" ht="15.75" customHeight="1">
      <c r="A14" s="51">
        <v>1</v>
      </c>
      <c r="B14" s="227" t="s">
        <v>653</v>
      </c>
      <c r="C14" s="179" t="s">
        <v>125</v>
      </c>
      <c r="D14" s="228">
        <f>+E14+F14</f>
        <v>70137000</v>
      </c>
      <c r="E14" s="228"/>
      <c r="F14" s="228">
        <v>70137000</v>
      </c>
      <c r="G14" s="228">
        <f>F14</f>
        <v>70137000</v>
      </c>
      <c r="H14" s="322"/>
      <c r="I14" s="228">
        <f>+G14</f>
        <v>70137000</v>
      </c>
      <c r="J14" s="271"/>
      <c r="K14" s="271"/>
      <c r="L14" s="228">
        <f>F14</f>
        <v>70137000</v>
      </c>
      <c r="M14" s="228">
        <f>D14</f>
        <v>70137000</v>
      </c>
      <c r="N14" s="271"/>
    </row>
    <row r="15" spans="1:14" ht="15.75" customHeight="1">
      <c r="A15" s="124"/>
      <c r="B15" s="229" t="s">
        <v>654</v>
      </c>
      <c r="C15" s="82"/>
      <c r="D15" s="55">
        <f>+D16</f>
        <v>8549850</v>
      </c>
      <c r="E15" s="55">
        <f>+E16</f>
        <v>0</v>
      </c>
      <c r="F15" s="55">
        <f>+F16</f>
        <v>8549850</v>
      </c>
      <c r="G15" s="55">
        <f>+G16</f>
        <v>8549850</v>
      </c>
      <c r="H15" s="322"/>
      <c r="I15" s="55">
        <f>+I16</f>
        <v>8549850</v>
      </c>
      <c r="J15" s="271"/>
      <c r="K15" s="271"/>
      <c r="L15" s="55">
        <f>+L16</f>
        <v>8549850</v>
      </c>
      <c r="M15" s="55">
        <f>+M16</f>
        <v>8549850</v>
      </c>
      <c r="N15" s="271"/>
    </row>
    <row r="16" spans="1:14" ht="26.25" customHeight="1">
      <c r="A16" s="51">
        <v>1</v>
      </c>
      <c r="B16" s="227" t="s">
        <v>655</v>
      </c>
      <c r="C16" s="179" t="s">
        <v>654</v>
      </c>
      <c r="D16" s="228">
        <f>+E16+F16</f>
        <v>8549850</v>
      </c>
      <c r="E16" s="228"/>
      <c r="F16" s="228">
        <v>8549850</v>
      </c>
      <c r="G16" s="228">
        <f>F16</f>
        <v>8549850</v>
      </c>
      <c r="H16" s="322"/>
      <c r="I16" s="228">
        <f>+G16</f>
        <v>8549850</v>
      </c>
      <c r="J16" s="271"/>
      <c r="K16" s="271"/>
      <c r="L16" s="228">
        <f>F16</f>
        <v>8549850</v>
      </c>
      <c r="M16" s="228">
        <f>D16</f>
        <v>8549850</v>
      </c>
      <c r="N16" s="271"/>
    </row>
    <row r="17" spans="1:14" ht="15.75" customHeight="1">
      <c r="A17" s="124"/>
      <c r="B17" s="230" t="s">
        <v>656</v>
      </c>
      <c r="C17" s="82"/>
      <c r="D17" s="55">
        <f>+D18</f>
        <v>2996000</v>
      </c>
      <c r="E17" s="55">
        <f>+E18</f>
        <v>0</v>
      </c>
      <c r="F17" s="55">
        <f>+F18</f>
        <v>2996000</v>
      </c>
      <c r="G17" s="55">
        <f>+G18</f>
        <v>2996000</v>
      </c>
      <c r="H17" s="322"/>
      <c r="I17" s="55">
        <f>+I18</f>
        <v>2996000</v>
      </c>
      <c r="J17" s="271"/>
      <c r="K17" s="271"/>
      <c r="L17" s="55">
        <f>+L18</f>
        <v>2996000</v>
      </c>
      <c r="M17" s="55">
        <f>+M18</f>
        <v>2996000</v>
      </c>
      <c r="N17" s="271"/>
    </row>
    <row r="18" spans="1:14" ht="15.75" customHeight="1">
      <c r="A18" s="51">
        <v>1</v>
      </c>
      <c r="B18" s="227" t="s">
        <v>657</v>
      </c>
      <c r="C18" s="179" t="s">
        <v>658</v>
      </c>
      <c r="D18" s="228">
        <f>+E18+F18</f>
        <v>2996000</v>
      </c>
      <c r="E18" s="228"/>
      <c r="F18" s="228">
        <v>2996000</v>
      </c>
      <c r="G18" s="228">
        <f>F18</f>
        <v>2996000</v>
      </c>
      <c r="H18" s="322"/>
      <c r="I18" s="228">
        <f>+G18</f>
        <v>2996000</v>
      </c>
      <c r="J18" s="271"/>
      <c r="K18" s="271"/>
      <c r="L18" s="228">
        <f>F18</f>
        <v>2996000</v>
      </c>
      <c r="M18" s="228">
        <f>D18</f>
        <v>2996000</v>
      </c>
      <c r="N18" s="271"/>
    </row>
    <row r="19" spans="1:14" ht="15.75" customHeight="1">
      <c r="A19" s="124"/>
      <c r="B19" s="231" t="s">
        <v>659</v>
      </c>
      <c r="C19" s="82" t="str">
        <f>C20</f>
        <v>TNXK</v>
      </c>
      <c r="D19" s="55">
        <f>+D20</f>
        <v>22056000</v>
      </c>
      <c r="E19" s="55">
        <f>+E20</f>
        <v>0</v>
      </c>
      <c r="F19" s="55">
        <f>+F20</f>
        <v>22056000</v>
      </c>
      <c r="G19" s="55">
        <f>+G20</f>
        <v>22056000</v>
      </c>
      <c r="H19" s="322"/>
      <c r="I19" s="55">
        <f>+I20</f>
        <v>22056000</v>
      </c>
      <c r="J19" s="271"/>
      <c r="K19" s="271"/>
      <c r="L19" s="55">
        <f>+L20</f>
        <v>22056000</v>
      </c>
      <c r="M19" s="55">
        <f>+M20</f>
        <v>22056000</v>
      </c>
      <c r="N19" s="271"/>
    </row>
    <row r="20" spans="1:14" ht="15.75" customHeight="1">
      <c r="A20" s="51">
        <v>2</v>
      </c>
      <c r="B20" s="227" t="s">
        <v>660</v>
      </c>
      <c r="C20" s="179" t="s">
        <v>661</v>
      </c>
      <c r="D20" s="228">
        <f>+E20+F20</f>
        <v>22056000</v>
      </c>
      <c r="E20" s="228"/>
      <c r="F20" s="228">
        <v>22056000</v>
      </c>
      <c r="G20" s="228">
        <f>F20</f>
        <v>22056000</v>
      </c>
      <c r="H20" s="322"/>
      <c r="I20" s="228">
        <f>+G20</f>
        <v>22056000</v>
      </c>
      <c r="J20" s="271"/>
      <c r="K20" s="271"/>
      <c r="L20" s="228">
        <f>F20</f>
        <v>22056000</v>
      </c>
      <c r="M20" s="228">
        <f>D20</f>
        <v>22056000</v>
      </c>
      <c r="N20" s="271"/>
    </row>
    <row r="21" spans="1:14" ht="15.75" customHeight="1">
      <c r="A21" s="124"/>
      <c r="B21" s="231" t="s">
        <v>662</v>
      </c>
      <c r="C21" s="82"/>
      <c r="D21" s="55">
        <f>+D22</f>
        <v>6159314</v>
      </c>
      <c r="E21" s="55">
        <f>+E22</f>
        <v>0</v>
      </c>
      <c r="F21" s="55">
        <f>+F22</f>
        <v>6159314</v>
      </c>
      <c r="G21" s="55">
        <f>+G22</f>
        <v>6159314</v>
      </c>
      <c r="H21" s="322"/>
      <c r="I21" s="55">
        <f>+I22</f>
        <v>6159314</v>
      </c>
      <c r="J21" s="271"/>
      <c r="K21" s="271"/>
      <c r="L21" s="55">
        <f>+L22</f>
        <v>6159314</v>
      </c>
      <c r="M21" s="55">
        <f>+M22</f>
        <v>6159314</v>
      </c>
      <c r="N21" s="271"/>
    </row>
    <row r="22" spans="1:14" ht="24" customHeight="1">
      <c r="A22" s="51">
        <v>1</v>
      </c>
      <c r="B22" s="227" t="s">
        <v>663</v>
      </c>
      <c r="C22" s="179" t="s">
        <v>664</v>
      </c>
      <c r="D22" s="228">
        <f>+E22+F22</f>
        <v>6159314</v>
      </c>
      <c r="E22" s="228"/>
      <c r="F22" s="228">
        <v>6159314</v>
      </c>
      <c r="G22" s="228">
        <f>F22</f>
        <v>6159314</v>
      </c>
      <c r="H22" s="322"/>
      <c r="I22" s="228">
        <f>+G22</f>
        <v>6159314</v>
      </c>
      <c r="J22" s="271"/>
      <c r="K22" s="271"/>
      <c r="L22" s="228">
        <f>F22</f>
        <v>6159314</v>
      </c>
      <c r="M22" s="228">
        <f>D22</f>
        <v>6159314</v>
      </c>
      <c r="N22" s="271"/>
    </row>
    <row r="23" spans="1:14" ht="15.75" customHeight="1">
      <c r="A23" s="124"/>
      <c r="B23" s="231" t="s">
        <v>665</v>
      </c>
      <c r="C23" s="82"/>
      <c r="D23" s="55">
        <f>+D24</f>
        <v>30388000</v>
      </c>
      <c r="E23" s="55">
        <f>+E24</f>
        <v>0</v>
      </c>
      <c r="F23" s="55">
        <f>+F24</f>
        <v>30388000</v>
      </c>
      <c r="G23" s="55">
        <f>+G24</f>
        <v>30388000</v>
      </c>
      <c r="H23" s="322"/>
      <c r="I23" s="55">
        <f>+I24</f>
        <v>30388000</v>
      </c>
      <c r="J23" s="271"/>
      <c r="K23" s="271"/>
      <c r="L23" s="55">
        <f>+L24</f>
        <v>30388000</v>
      </c>
      <c r="M23" s="55">
        <f>+M24</f>
        <v>30388000</v>
      </c>
      <c r="N23" s="271"/>
    </row>
    <row r="24" spans="1:14" ht="15.75" customHeight="1">
      <c r="A24" s="51">
        <v>1</v>
      </c>
      <c r="B24" s="227" t="s">
        <v>666</v>
      </c>
      <c r="C24" s="179" t="s">
        <v>667</v>
      </c>
      <c r="D24" s="228">
        <f>+E24+F24</f>
        <v>30388000</v>
      </c>
      <c r="E24" s="228"/>
      <c r="F24" s="228">
        <v>30388000</v>
      </c>
      <c r="G24" s="228">
        <f>F24</f>
        <v>30388000</v>
      </c>
      <c r="H24" s="322"/>
      <c r="I24" s="228">
        <f>+G24</f>
        <v>30388000</v>
      </c>
      <c r="J24" s="271"/>
      <c r="K24" s="271"/>
      <c r="L24" s="228">
        <f>F24</f>
        <v>30388000</v>
      </c>
      <c r="M24" s="228">
        <f>D24</f>
        <v>30388000</v>
      </c>
      <c r="N24" s="271"/>
    </row>
    <row r="25" spans="1:14" ht="15.75" customHeight="1">
      <c r="A25" s="124"/>
      <c r="B25" s="118" t="s">
        <v>668</v>
      </c>
      <c r="C25" s="82"/>
      <c r="D25" s="55">
        <f>+D26+D27+D28</f>
        <v>1304703000</v>
      </c>
      <c r="E25" s="55">
        <f>+E26+E27+E28</f>
        <v>0</v>
      </c>
      <c r="F25" s="55">
        <f>+F26+F27+F28</f>
        <v>1304703000</v>
      </c>
      <c r="G25" s="55">
        <f>+G26+G27+G28</f>
        <v>1304703000</v>
      </c>
      <c r="H25" s="322"/>
      <c r="I25" s="55">
        <f>+I26+I27+I28</f>
        <v>1304703000</v>
      </c>
      <c r="J25" s="271"/>
      <c r="K25" s="271"/>
      <c r="L25" s="55">
        <f>+L26+L27+L28</f>
        <v>1304703000</v>
      </c>
      <c r="M25" s="55">
        <f>+M26+M27+M28</f>
        <v>1304703000</v>
      </c>
      <c r="N25" s="271"/>
    </row>
    <row r="26" spans="1:14" ht="15.75" customHeight="1">
      <c r="A26" s="51">
        <v>2</v>
      </c>
      <c r="B26" s="227" t="s">
        <v>768</v>
      </c>
      <c r="C26" s="82" t="s">
        <v>484</v>
      </c>
      <c r="D26" s="228">
        <f>+E26+F26</f>
        <v>867316000</v>
      </c>
      <c r="E26" s="228"/>
      <c r="F26" s="228">
        <v>867316000</v>
      </c>
      <c r="G26" s="228">
        <f>F26</f>
        <v>867316000</v>
      </c>
      <c r="H26" s="322"/>
      <c r="I26" s="228">
        <f>+G26</f>
        <v>867316000</v>
      </c>
      <c r="J26" s="271"/>
      <c r="K26" s="271"/>
      <c r="L26" s="228">
        <f>F26</f>
        <v>867316000</v>
      </c>
      <c r="M26" s="228">
        <f>D26</f>
        <v>867316000</v>
      </c>
      <c r="N26" s="271"/>
    </row>
    <row r="27" spans="1:14" ht="15.75" customHeight="1">
      <c r="A27" s="51">
        <v>3</v>
      </c>
      <c r="B27" s="227" t="s">
        <v>769</v>
      </c>
      <c r="C27" s="82" t="s">
        <v>484</v>
      </c>
      <c r="D27" s="228">
        <f>+E27+F27</f>
        <v>115673000</v>
      </c>
      <c r="E27" s="228"/>
      <c r="F27" s="228">
        <v>115673000</v>
      </c>
      <c r="G27" s="228">
        <f>F27</f>
        <v>115673000</v>
      </c>
      <c r="H27" s="322"/>
      <c r="I27" s="228">
        <f>+G27</f>
        <v>115673000</v>
      </c>
      <c r="J27" s="271"/>
      <c r="K27" s="271"/>
      <c r="L27" s="228">
        <f>F27</f>
        <v>115673000</v>
      </c>
      <c r="M27" s="228">
        <f>D27</f>
        <v>115673000</v>
      </c>
      <c r="N27" s="271"/>
    </row>
    <row r="28" spans="1:14" ht="15.75" customHeight="1">
      <c r="A28" s="51">
        <v>5</v>
      </c>
      <c r="B28" s="227" t="s">
        <v>770</v>
      </c>
      <c r="C28" s="82" t="s">
        <v>484</v>
      </c>
      <c r="D28" s="228">
        <f>+E28+F28</f>
        <v>321714000</v>
      </c>
      <c r="E28" s="228"/>
      <c r="F28" s="228">
        <v>321714000</v>
      </c>
      <c r="G28" s="228">
        <f>F28</f>
        <v>321714000</v>
      </c>
      <c r="H28" s="322"/>
      <c r="I28" s="228">
        <f>+G28</f>
        <v>321714000</v>
      </c>
      <c r="J28" s="271"/>
      <c r="K28" s="271"/>
      <c r="L28" s="228">
        <f>F28</f>
        <v>321714000</v>
      </c>
      <c r="M28" s="228">
        <f>D28</f>
        <v>321714000</v>
      </c>
      <c r="N28" s="271"/>
    </row>
    <row r="29" spans="1:14" ht="15.75" customHeight="1">
      <c r="A29" s="232"/>
      <c r="B29" s="231" t="s">
        <v>771</v>
      </c>
      <c r="C29" s="82"/>
      <c r="D29" s="55">
        <f>+D30</f>
        <v>121492000</v>
      </c>
      <c r="E29" s="55">
        <f>+E30</f>
        <v>0</v>
      </c>
      <c r="F29" s="55">
        <f>+F30</f>
        <v>121492000</v>
      </c>
      <c r="G29" s="55">
        <f>+G30</f>
        <v>121492000</v>
      </c>
      <c r="H29" s="322"/>
      <c r="I29" s="55">
        <f>+I30</f>
        <v>121492000</v>
      </c>
      <c r="J29" s="271"/>
      <c r="K29" s="271"/>
      <c r="L29" s="55">
        <f>+L30</f>
        <v>121492000</v>
      </c>
      <c r="M29" s="55">
        <f>+M30</f>
        <v>121492000</v>
      </c>
      <c r="N29" s="271"/>
    </row>
    <row r="30" spans="1:14" ht="25.5" customHeight="1">
      <c r="A30" s="51">
        <v>1</v>
      </c>
      <c r="B30" s="227" t="s">
        <v>772</v>
      </c>
      <c r="C30" s="82" t="s">
        <v>598</v>
      </c>
      <c r="D30" s="228">
        <f>+E30+F30</f>
        <v>121492000</v>
      </c>
      <c r="E30" s="228"/>
      <c r="F30" s="228">
        <v>121492000</v>
      </c>
      <c r="G30" s="228">
        <f>F30</f>
        <v>121492000</v>
      </c>
      <c r="H30" s="322"/>
      <c r="I30" s="228">
        <f>+G30</f>
        <v>121492000</v>
      </c>
      <c r="J30" s="271"/>
      <c r="K30" s="271"/>
      <c r="L30" s="228">
        <f>F30</f>
        <v>121492000</v>
      </c>
      <c r="M30" s="228">
        <f>D30</f>
        <v>121492000</v>
      </c>
      <c r="N30" s="271"/>
    </row>
    <row r="31" spans="1:14" ht="15.75" customHeight="1">
      <c r="A31" s="232"/>
      <c r="B31" s="231" t="s">
        <v>166</v>
      </c>
      <c r="C31" s="82"/>
      <c r="D31" s="55">
        <f>+D32+D33</f>
        <v>154673000</v>
      </c>
      <c r="E31" s="55">
        <f>+E32+E33</f>
        <v>0</v>
      </c>
      <c r="F31" s="55">
        <f>+F32+F33</f>
        <v>154673000</v>
      </c>
      <c r="G31" s="55">
        <f>+G32+G33</f>
        <v>154673000</v>
      </c>
      <c r="H31" s="322"/>
      <c r="I31" s="55">
        <f>+I32+I33</f>
        <v>154673000</v>
      </c>
      <c r="J31" s="271"/>
      <c r="K31" s="271"/>
      <c r="L31" s="55">
        <f>+L32+L33</f>
        <v>154673000</v>
      </c>
      <c r="M31" s="55">
        <f>+M32+M33</f>
        <v>154673000</v>
      </c>
      <c r="N31" s="271"/>
    </row>
    <row r="32" spans="1:14" ht="15.75" customHeight="1">
      <c r="A32" s="51">
        <v>1</v>
      </c>
      <c r="B32" s="233" t="s">
        <v>773</v>
      </c>
      <c r="C32" s="82" t="s">
        <v>109</v>
      </c>
      <c r="D32" s="228">
        <f>+E32+F32</f>
        <v>147140000</v>
      </c>
      <c r="E32" s="228"/>
      <c r="F32" s="228">
        <v>147140000</v>
      </c>
      <c r="G32" s="228">
        <f>F32</f>
        <v>147140000</v>
      </c>
      <c r="H32" s="322"/>
      <c r="I32" s="228">
        <f>+G32</f>
        <v>147140000</v>
      </c>
      <c r="J32" s="271"/>
      <c r="K32" s="271"/>
      <c r="L32" s="228">
        <f>F32</f>
        <v>147140000</v>
      </c>
      <c r="M32" s="228">
        <f>D32</f>
        <v>147140000</v>
      </c>
      <c r="N32" s="271"/>
    </row>
    <row r="33" spans="1:14" ht="15.75" customHeight="1">
      <c r="A33" s="51">
        <v>2</v>
      </c>
      <c r="B33" s="227" t="s">
        <v>774</v>
      </c>
      <c r="C33" s="179" t="s">
        <v>109</v>
      </c>
      <c r="D33" s="228">
        <f>+E33+F33</f>
        <v>7533000</v>
      </c>
      <c r="E33" s="228"/>
      <c r="F33" s="228">
        <v>7533000</v>
      </c>
      <c r="G33" s="228">
        <f>F33</f>
        <v>7533000</v>
      </c>
      <c r="H33" s="322"/>
      <c r="I33" s="228">
        <f>+G33</f>
        <v>7533000</v>
      </c>
      <c r="J33" s="271"/>
      <c r="K33" s="271"/>
      <c r="L33" s="228">
        <f>F33</f>
        <v>7533000</v>
      </c>
      <c r="M33" s="228">
        <f>D33</f>
        <v>7533000</v>
      </c>
      <c r="N33" s="271"/>
    </row>
    <row r="34" spans="1:14" ht="15.75" customHeight="1">
      <c r="A34" s="124"/>
      <c r="B34" s="231" t="s">
        <v>202</v>
      </c>
      <c r="C34" s="82"/>
      <c r="D34" s="55">
        <f>+D35+D36+D37</f>
        <v>112036000</v>
      </c>
      <c r="E34" s="55">
        <f>+E35+E36+E37</f>
        <v>0</v>
      </c>
      <c r="F34" s="55">
        <f>+F35+F36+F37</f>
        <v>112036000</v>
      </c>
      <c r="G34" s="55">
        <f>+G35+G36+G37</f>
        <v>112036000</v>
      </c>
      <c r="H34" s="322"/>
      <c r="I34" s="55">
        <f>+I35+I36+I37</f>
        <v>112036000</v>
      </c>
      <c r="J34" s="271"/>
      <c r="K34" s="271"/>
      <c r="L34" s="55">
        <f>+L35+L36+L37</f>
        <v>112036000</v>
      </c>
      <c r="M34" s="55">
        <f>+M35+M36+M37</f>
        <v>112036000</v>
      </c>
      <c r="N34" s="271"/>
    </row>
    <row r="35" spans="1:14" ht="24" customHeight="1">
      <c r="A35" s="51">
        <v>1</v>
      </c>
      <c r="B35" s="227" t="s">
        <v>775</v>
      </c>
      <c r="C35" s="179" t="s">
        <v>140</v>
      </c>
      <c r="D35" s="228">
        <f>+E35+F35</f>
        <v>64484000</v>
      </c>
      <c r="E35" s="228"/>
      <c r="F35" s="228">
        <v>64484000</v>
      </c>
      <c r="G35" s="228">
        <f>F35</f>
        <v>64484000</v>
      </c>
      <c r="H35" s="322"/>
      <c r="I35" s="228">
        <f>+G35</f>
        <v>64484000</v>
      </c>
      <c r="J35" s="271"/>
      <c r="K35" s="271"/>
      <c r="L35" s="228">
        <f>F35</f>
        <v>64484000</v>
      </c>
      <c r="M35" s="228">
        <f>D35</f>
        <v>64484000</v>
      </c>
      <c r="N35" s="271"/>
    </row>
    <row r="36" spans="1:14" ht="15.75" customHeight="1">
      <c r="A36" s="51">
        <v>2</v>
      </c>
      <c r="B36" s="227" t="s">
        <v>776</v>
      </c>
      <c r="C36" s="179" t="s">
        <v>140</v>
      </c>
      <c r="D36" s="228">
        <f>+E36+F36</f>
        <v>17942000</v>
      </c>
      <c r="E36" s="228"/>
      <c r="F36" s="228">
        <v>17942000</v>
      </c>
      <c r="G36" s="228">
        <f>F36</f>
        <v>17942000</v>
      </c>
      <c r="H36" s="322"/>
      <c r="I36" s="228">
        <f>+G36</f>
        <v>17942000</v>
      </c>
      <c r="J36" s="271"/>
      <c r="K36" s="271"/>
      <c r="L36" s="228">
        <f>F36</f>
        <v>17942000</v>
      </c>
      <c r="M36" s="228">
        <f>D36</f>
        <v>17942000</v>
      </c>
      <c r="N36" s="271"/>
    </row>
    <row r="37" spans="1:14" ht="15.75" customHeight="1">
      <c r="A37" s="51">
        <v>3</v>
      </c>
      <c r="B37" s="227" t="s">
        <v>777</v>
      </c>
      <c r="C37" s="82" t="s">
        <v>140</v>
      </c>
      <c r="D37" s="228">
        <f>+E37+F37</f>
        <v>29610000</v>
      </c>
      <c r="E37" s="228"/>
      <c r="F37" s="228">
        <v>29610000</v>
      </c>
      <c r="G37" s="228">
        <f>F37</f>
        <v>29610000</v>
      </c>
      <c r="H37" s="322"/>
      <c r="I37" s="228">
        <f>+G37</f>
        <v>29610000</v>
      </c>
      <c r="J37" s="271"/>
      <c r="K37" s="271"/>
      <c r="L37" s="228">
        <f>F37</f>
        <v>29610000</v>
      </c>
      <c r="M37" s="228">
        <f>D37</f>
        <v>29610000</v>
      </c>
      <c r="N37" s="271"/>
    </row>
    <row r="38" spans="1:14" ht="15.75" customHeight="1">
      <c r="A38" s="124"/>
      <c r="B38" s="231" t="s">
        <v>417</v>
      </c>
      <c r="C38" s="82"/>
      <c r="D38" s="55">
        <f>+D39+D40</f>
        <v>18601000</v>
      </c>
      <c r="E38" s="55">
        <f>+E39+E40</f>
        <v>0</v>
      </c>
      <c r="F38" s="55">
        <f>+F39+F40</f>
        <v>18601000</v>
      </c>
      <c r="G38" s="55">
        <f>+G39+G40</f>
        <v>18601000</v>
      </c>
      <c r="H38" s="322"/>
      <c r="I38" s="55">
        <f>+I39+I40</f>
        <v>18601000</v>
      </c>
      <c r="J38" s="271"/>
      <c r="K38" s="271"/>
      <c r="L38" s="55">
        <f>+L39+L40</f>
        <v>18601000</v>
      </c>
      <c r="M38" s="55">
        <f>+M39+M40</f>
        <v>18601000</v>
      </c>
      <c r="N38" s="271"/>
    </row>
    <row r="39" spans="1:14" ht="15.75" customHeight="1">
      <c r="A39" s="51">
        <v>1</v>
      </c>
      <c r="B39" s="227" t="s">
        <v>778</v>
      </c>
      <c r="C39" s="82" t="s">
        <v>779</v>
      </c>
      <c r="D39" s="228">
        <f>+E39+F39</f>
        <v>9383000</v>
      </c>
      <c r="E39" s="228"/>
      <c r="F39" s="228">
        <v>9383000</v>
      </c>
      <c r="G39" s="228">
        <f>F39</f>
        <v>9383000</v>
      </c>
      <c r="H39" s="322"/>
      <c r="I39" s="228">
        <f>+G39</f>
        <v>9383000</v>
      </c>
      <c r="J39" s="271"/>
      <c r="K39" s="271"/>
      <c r="L39" s="228">
        <f>F39</f>
        <v>9383000</v>
      </c>
      <c r="M39" s="228">
        <f>D39</f>
        <v>9383000</v>
      </c>
      <c r="N39" s="271"/>
    </row>
    <row r="40" spans="1:14" ht="15.75" customHeight="1">
      <c r="A40" s="51">
        <v>2</v>
      </c>
      <c r="B40" s="227" t="s">
        <v>780</v>
      </c>
      <c r="C40" s="82" t="s">
        <v>781</v>
      </c>
      <c r="D40" s="228">
        <f>+E40+F40</f>
        <v>9218000</v>
      </c>
      <c r="E40" s="228"/>
      <c r="F40" s="228">
        <v>9218000</v>
      </c>
      <c r="G40" s="228">
        <f>F40</f>
        <v>9218000</v>
      </c>
      <c r="H40" s="322"/>
      <c r="I40" s="228">
        <f>+G40</f>
        <v>9218000</v>
      </c>
      <c r="J40" s="271"/>
      <c r="K40" s="271"/>
      <c r="L40" s="228">
        <f>F40</f>
        <v>9218000</v>
      </c>
      <c r="M40" s="228">
        <f>D40</f>
        <v>9218000</v>
      </c>
      <c r="N40" s="271"/>
    </row>
    <row r="41" spans="1:14" ht="15.75" customHeight="1">
      <c r="A41" s="124"/>
      <c r="B41" s="231" t="s">
        <v>430</v>
      </c>
      <c r="C41" s="82"/>
      <c r="D41" s="55">
        <f aca="true" t="shared" si="0" ref="D41:I41">+D42</f>
        <v>198594764</v>
      </c>
      <c r="E41" s="55">
        <f t="shared" si="0"/>
        <v>0</v>
      </c>
      <c r="F41" s="55">
        <f t="shared" si="0"/>
        <v>198594764</v>
      </c>
      <c r="G41" s="55">
        <f t="shared" si="0"/>
        <v>198594764</v>
      </c>
      <c r="H41" s="322"/>
      <c r="I41" s="55">
        <f t="shared" si="0"/>
        <v>198594764</v>
      </c>
      <c r="J41" s="271"/>
      <c r="K41" s="271"/>
      <c r="L41" s="55">
        <f>+L42</f>
        <v>198594764</v>
      </c>
      <c r="M41" s="55">
        <f>+M42</f>
        <v>198594764</v>
      </c>
      <c r="N41" s="271"/>
    </row>
    <row r="42" spans="1:14" ht="15.75" customHeight="1">
      <c r="A42" s="51">
        <v>1</v>
      </c>
      <c r="B42" s="233" t="s">
        <v>782</v>
      </c>
      <c r="C42" s="82" t="s">
        <v>599</v>
      </c>
      <c r="D42" s="228">
        <f>+E42+F42</f>
        <v>198594764</v>
      </c>
      <c r="E42" s="228"/>
      <c r="F42" s="228">
        <v>198594764</v>
      </c>
      <c r="G42" s="228">
        <f>F42</f>
        <v>198594764</v>
      </c>
      <c r="H42" s="322"/>
      <c r="I42" s="228">
        <f>+G42</f>
        <v>198594764</v>
      </c>
      <c r="J42" s="271"/>
      <c r="K42" s="271"/>
      <c r="L42" s="228">
        <f>F42</f>
        <v>198594764</v>
      </c>
      <c r="M42" s="228">
        <f>D42</f>
        <v>198594764</v>
      </c>
      <c r="N42" s="271"/>
    </row>
    <row r="43" spans="1:14" ht="15.75" customHeight="1">
      <c r="A43" s="124"/>
      <c r="B43" s="231" t="s">
        <v>198</v>
      </c>
      <c r="C43" s="82"/>
      <c r="D43" s="55">
        <f>+D44+D45</f>
        <v>20256000</v>
      </c>
      <c r="E43" s="55">
        <f>+E44+E45</f>
        <v>0</v>
      </c>
      <c r="F43" s="55">
        <f>+F44+F45</f>
        <v>20256000</v>
      </c>
      <c r="G43" s="55">
        <f>+G44+G45</f>
        <v>20256000</v>
      </c>
      <c r="H43" s="322"/>
      <c r="I43" s="55">
        <f>+I44+I45</f>
        <v>20256000</v>
      </c>
      <c r="J43" s="271"/>
      <c r="K43" s="271"/>
      <c r="L43" s="55">
        <f>+L44+L45</f>
        <v>20256000</v>
      </c>
      <c r="M43" s="55">
        <f>+M44+M45</f>
        <v>20256000</v>
      </c>
      <c r="N43" s="271"/>
    </row>
    <row r="44" spans="1:14" ht="15.75" customHeight="1">
      <c r="A44" s="51">
        <v>1</v>
      </c>
      <c r="B44" s="227" t="s">
        <v>783</v>
      </c>
      <c r="C44" s="82" t="s">
        <v>105</v>
      </c>
      <c r="D44" s="228">
        <f>+E44+F44</f>
        <v>5256000</v>
      </c>
      <c r="E44" s="228"/>
      <c r="F44" s="228">
        <v>5256000</v>
      </c>
      <c r="G44" s="228">
        <f>F44</f>
        <v>5256000</v>
      </c>
      <c r="H44" s="322"/>
      <c r="I44" s="228">
        <f>+G44</f>
        <v>5256000</v>
      </c>
      <c r="J44" s="271"/>
      <c r="K44" s="271"/>
      <c r="L44" s="228">
        <f>F44</f>
        <v>5256000</v>
      </c>
      <c r="M44" s="228">
        <f>D44</f>
        <v>5256000</v>
      </c>
      <c r="N44" s="271"/>
    </row>
    <row r="45" spans="1:14" ht="15.75" customHeight="1">
      <c r="A45" s="51">
        <v>3</v>
      </c>
      <c r="B45" s="227" t="s">
        <v>784</v>
      </c>
      <c r="C45" s="179" t="s">
        <v>105</v>
      </c>
      <c r="D45" s="228">
        <f>+E45+F45</f>
        <v>15000000</v>
      </c>
      <c r="E45" s="228"/>
      <c r="F45" s="228">
        <v>15000000</v>
      </c>
      <c r="G45" s="228">
        <f>F45</f>
        <v>15000000</v>
      </c>
      <c r="H45" s="322"/>
      <c r="I45" s="228">
        <f>+G45</f>
        <v>15000000</v>
      </c>
      <c r="J45" s="271"/>
      <c r="K45" s="271"/>
      <c r="L45" s="228">
        <f>F45</f>
        <v>15000000</v>
      </c>
      <c r="M45" s="228">
        <f>D45</f>
        <v>15000000</v>
      </c>
      <c r="N45" s="271"/>
    </row>
    <row r="46" spans="1:14" ht="15.75" customHeight="1">
      <c r="A46" s="124"/>
      <c r="B46" s="231" t="s">
        <v>169</v>
      </c>
      <c r="C46" s="82"/>
      <c r="D46" s="55">
        <f>+D47</f>
        <v>1723000</v>
      </c>
      <c r="E46" s="55">
        <f>+E47</f>
        <v>0</v>
      </c>
      <c r="F46" s="55">
        <f>+F47</f>
        <v>1723000</v>
      </c>
      <c r="G46" s="55">
        <f>+G47</f>
        <v>1723000</v>
      </c>
      <c r="H46" s="322"/>
      <c r="I46" s="55">
        <f>+I47</f>
        <v>1723000</v>
      </c>
      <c r="J46" s="271"/>
      <c r="K46" s="271"/>
      <c r="L46" s="55">
        <f>+L47</f>
        <v>1723000</v>
      </c>
      <c r="M46" s="55">
        <f>+M47</f>
        <v>1723000</v>
      </c>
      <c r="N46" s="271"/>
    </row>
    <row r="47" spans="1:14" ht="26.25" customHeight="1">
      <c r="A47" s="51">
        <v>1</v>
      </c>
      <c r="B47" s="227" t="s">
        <v>785</v>
      </c>
      <c r="C47" s="82" t="s">
        <v>118</v>
      </c>
      <c r="D47" s="228">
        <f>+E47+F47</f>
        <v>1723000</v>
      </c>
      <c r="E47" s="228"/>
      <c r="F47" s="228">
        <v>1723000</v>
      </c>
      <c r="G47" s="228">
        <f>F47</f>
        <v>1723000</v>
      </c>
      <c r="H47" s="322"/>
      <c r="I47" s="228">
        <f>+G47</f>
        <v>1723000</v>
      </c>
      <c r="J47" s="271"/>
      <c r="K47" s="271"/>
      <c r="L47" s="228">
        <f>F47</f>
        <v>1723000</v>
      </c>
      <c r="M47" s="228">
        <f>D47</f>
        <v>1723000</v>
      </c>
      <c r="N47" s="271"/>
    </row>
    <row r="48" spans="1:14" ht="15.75" customHeight="1">
      <c r="A48" s="232"/>
      <c r="B48" s="231" t="s">
        <v>188</v>
      </c>
      <c r="C48" s="82"/>
      <c r="D48" s="55">
        <f>+D49</f>
        <v>1107574482</v>
      </c>
      <c r="E48" s="55">
        <f>+E49</f>
        <v>0</v>
      </c>
      <c r="F48" s="55">
        <f>+F49</f>
        <v>1107574482</v>
      </c>
      <c r="G48" s="55">
        <f>+G49</f>
        <v>775302137.4</v>
      </c>
      <c r="H48" s="322"/>
      <c r="I48" s="55">
        <f>+I49</f>
        <v>775302137.4</v>
      </c>
      <c r="J48" s="271"/>
      <c r="K48" s="271"/>
      <c r="L48" s="55">
        <f>+L49</f>
        <v>1107574482</v>
      </c>
      <c r="M48" s="55">
        <f>+M49</f>
        <v>1107574482</v>
      </c>
      <c r="N48" s="271"/>
    </row>
    <row r="49" spans="1:14" ht="15.75" customHeight="1">
      <c r="A49" s="51">
        <v>1</v>
      </c>
      <c r="B49" s="233" t="s">
        <v>786</v>
      </c>
      <c r="C49" s="82" t="s">
        <v>129</v>
      </c>
      <c r="D49" s="228">
        <f>+E49+F49</f>
        <v>1107574482</v>
      </c>
      <c r="E49" s="228"/>
      <c r="F49" s="228">
        <v>1107574482</v>
      </c>
      <c r="G49" s="228">
        <f>+F49*0.7</f>
        <v>775302137.4</v>
      </c>
      <c r="H49" s="322"/>
      <c r="I49" s="228">
        <f>+G49</f>
        <v>775302137.4</v>
      </c>
      <c r="J49" s="271"/>
      <c r="K49" s="271"/>
      <c r="L49" s="228">
        <f>F49</f>
        <v>1107574482</v>
      </c>
      <c r="M49" s="228">
        <f>D49</f>
        <v>1107574482</v>
      </c>
      <c r="N49" s="271"/>
    </row>
    <row r="50" spans="1:14" ht="15.75" customHeight="1">
      <c r="A50" s="124"/>
      <c r="B50" s="231" t="s">
        <v>208</v>
      </c>
      <c r="C50" s="82"/>
      <c r="D50" s="55">
        <f>+D51+D52+D53+D54</f>
        <v>781761723</v>
      </c>
      <c r="E50" s="55">
        <f>+E51+E52+E53+E54</f>
        <v>0</v>
      </c>
      <c r="F50" s="55">
        <f>+F51+F52+F53+F54</f>
        <v>781761723</v>
      </c>
      <c r="G50" s="55">
        <f>+G51+G52+G53+G54</f>
        <v>781761723</v>
      </c>
      <c r="H50" s="322"/>
      <c r="I50" s="55">
        <f>+I51+I52+I53+I54</f>
        <v>781761723</v>
      </c>
      <c r="J50" s="271"/>
      <c r="K50" s="271"/>
      <c r="L50" s="55">
        <f>+L51+L52+L53+L54</f>
        <v>781761723</v>
      </c>
      <c r="M50" s="55">
        <f>+M51+M52+M53+M54</f>
        <v>781761723</v>
      </c>
      <c r="N50" s="271"/>
    </row>
    <row r="51" spans="1:14" ht="15.75" customHeight="1">
      <c r="A51" s="51">
        <v>1</v>
      </c>
      <c r="B51" s="233" t="s">
        <v>787</v>
      </c>
      <c r="C51" s="82" t="s">
        <v>138</v>
      </c>
      <c r="D51" s="228">
        <f>+E51+F51</f>
        <v>649106723</v>
      </c>
      <c r="E51" s="228"/>
      <c r="F51" s="228">
        <v>649106723</v>
      </c>
      <c r="G51" s="228">
        <f>F51</f>
        <v>649106723</v>
      </c>
      <c r="H51" s="322"/>
      <c r="I51" s="228">
        <f>+G51</f>
        <v>649106723</v>
      </c>
      <c r="J51" s="271"/>
      <c r="K51" s="271"/>
      <c r="L51" s="228">
        <f>F51</f>
        <v>649106723</v>
      </c>
      <c r="M51" s="228">
        <f>D51</f>
        <v>649106723</v>
      </c>
      <c r="N51" s="271"/>
    </row>
    <row r="52" spans="1:14" ht="24" customHeight="1">
      <c r="A52" s="51">
        <v>2</v>
      </c>
      <c r="B52" s="227" t="s">
        <v>788</v>
      </c>
      <c r="C52" s="179" t="s">
        <v>138</v>
      </c>
      <c r="D52" s="228">
        <f>+E52+F52</f>
        <v>23927000</v>
      </c>
      <c r="E52" s="228"/>
      <c r="F52" s="228">
        <v>23927000</v>
      </c>
      <c r="G52" s="228">
        <f>F52</f>
        <v>23927000</v>
      </c>
      <c r="H52" s="322"/>
      <c r="I52" s="228">
        <f>+G52</f>
        <v>23927000</v>
      </c>
      <c r="J52" s="271"/>
      <c r="K52" s="271"/>
      <c r="L52" s="228">
        <f>F52</f>
        <v>23927000</v>
      </c>
      <c r="M52" s="228">
        <f>D52</f>
        <v>23927000</v>
      </c>
      <c r="N52" s="271"/>
    </row>
    <row r="53" spans="1:14" ht="15.75" customHeight="1">
      <c r="A53" s="51">
        <v>3</v>
      </c>
      <c r="B53" s="227" t="s">
        <v>789</v>
      </c>
      <c r="C53" s="179" t="s">
        <v>138</v>
      </c>
      <c r="D53" s="228">
        <f>+E53+F53</f>
        <v>44200000</v>
      </c>
      <c r="E53" s="228"/>
      <c r="F53" s="228">
        <v>44200000</v>
      </c>
      <c r="G53" s="228">
        <f>F53</f>
        <v>44200000</v>
      </c>
      <c r="H53" s="322"/>
      <c r="I53" s="228">
        <f>+G53</f>
        <v>44200000</v>
      </c>
      <c r="J53" s="271"/>
      <c r="K53" s="271"/>
      <c r="L53" s="228">
        <f>F53</f>
        <v>44200000</v>
      </c>
      <c r="M53" s="228">
        <f>D53</f>
        <v>44200000</v>
      </c>
      <c r="N53" s="271"/>
    </row>
    <row r="54" spans="1:14" ht="24" customHeight="1">
      <c r="A54" s="51">
        <v>4</v>
      </c>
      <c r="B54" s="227" t="s">
        <v>790</v>
      </c>
      <c r="C54" s="179" t="s">
        <v>138</v>
      </c>
      <c r="D54" s="228">
        <f>+E54+F54</f>
        <v>64528000</v>
      </c>
      <c r="E54" s="228"/>
      <c r="F54" s="228">
        <v>64528000</v>
      </c>
      <c r="G54" s="228">
        <f>F54</f>
        <v>64528000</v>
      </c>
      <c r="H54" s="322"/>
      <c r="I54" s="228">
        <f>+G54</f>
        <v>64528000</v>
      </c>
      <c r="J54" s="271"/>
      <c r="K54" s="271"/>
      <c r="L54" s="228">
        <f>F54</f>
        <v>64528000</v>
      </c>
      <c r="M54" s="228">
        <f>D54</f>
        <v>64528000</v>
      </c>
      <c r="N54" s="271"/>
    </row>
    <row r="55" spans="1:14" ht="15.75" customHeight="1">
      <c r="A55" s="124"/>
      <c r="B55" s="230" t="s">
        <v>222</v>
      </c>
      <c r="C55" s="82"/>
      <c r="D55" s="55">
        <f aca="true" t="shared" si="1" ref="D55:I55">+D56</f>
        <v>22564000</v>
      </c>
      <c r="E55" s="55">
        <f t="shared" si="1"/>
        <v>0</v>
      </c>
      <c r="F55" s="55">
        <f t="shared" si="1"/>
        <v>22564000</v>
      </c>
      <c r="G55" s="55">
        <f t="shared" si="1"/>
        <v>22564000</v>
      </c>
      <c r="H55" s="322"/>
      <c r="I55" s="55">
        <f t="shared" si="1"/>
        <v>22564000</v>
      </c>
      <c r="J55" s="271"/>
      <c r="K55" s="271"/>
      <c r="L55" s="55">
        <f>+L56</f>
        <v>22564000</v>
      </c>
      <c r="M55" s="55">
        <f>+M56</f>
        <v>22564000</v>
      </c>
      <c r="N55" s="271"/>
    </row>
    <row r="56" spans="1:14" ht="25.5" customHeight="1">
      <c r="A56" s="51">
        <v>1</v>
      </c>
      <c r="B56" s="227" t="s">
        <v>791</v>
      </c>
      <c r="C56" s="179" t="s">
        <v>123</v>
      </c>
      <c r="D56" s="228">
        <f>+E56+F56</f>
        <v>22564000</v>
      </c>
      <c r="E56" s="228"/>
      <c r="F56" s="228">
        <v>22564000</v>
      </c>
      <c r="G56" s="228">
        <f>F56</f>
        <v>22564000</v>
      </c>
      <c r="H56" s="322"/>
      <c r="I56" s="228">
        <f>+G56</f>
        <v>22564000</v>
      </c>
      <c r="J56" s="271"/>
      <c r="K56" s="271"/>
      <c r="L56" s="228">
        <f>F56</f>
        <v>22564000</v>
      </c>
      <c r="M56" s="228">
        <f>D56</f>
        <v>22564000</v>
      </c>
      <c r="N56" s="271"/>
    </row>
    <row r="57" spans="1:14" ht="15.75" customHeight="1">
      <c r="A57" s="232"/>
      <c r="B57" s="230" t="s">
        <v>216</v>
      </c>
      <c r="C57" s="82"/>
      <c r="D57" s="55">
        <f>+D58+D59</f>
        <v>17133000</v>
      </c>
      <c r="E57" s="55">
        <f>+E58+E59</f>
        <v>0</v>
      </c>
      <c r="F57" s="55">
        <f>+F58+F59</f>
        <v>17133000</v>
      </c>
      <c r="G57" s="55">
        <f>+G58+G59</f>
        <v>17133000</v>
      </c>
      <c r="H57" s="322"/>
      <c r="I57" s="55">
        <f>+I58+I59</f>
        <v>17133000</v>
      </c>
      <c r="J57" s="271"/>
      <c r="K57" s="271"/>
      <c r="L57" s="55">
        <f>+L58+L59</f>
        <v>17133000</v>
      </c>
      <c r="M57" s="55">
        <f>+M58+M59</f>
        <v>17133000</v>
      </c>
      <c r="N57" s="271"/>
    </row>
    <row r="58" spans="1:14" ht="15.75" customHeight="1">
      <c r="A58" s="51">
        <v>1</v>
      </c>
      <c r="B58" s="227" t="s">
        <v>792</v>
      </c>
      <c r="C58" s="82" t="s">
        <v>103</v>
      </c>
      <c r="D58" s="228">
        <f>+E58+F58</f>
        <v>10000000</v>
      </c>
      <c r="E58" s="228"/>
      <c r="F58" s="228">
        <v>10000000</v>
      </c>
      <c r="G58" s="228">
        <f>F58</f>
        <v>10000000</v>
      </c>
      <c r="H58" s="322"/>
      <c r="I58" s="228">
        <f>+G58</f>
        <v>10000000</v>
      </c>
      <c r="J58" s="271"/>
      <c r="K58" s="271"/>
      <c r="L58" s="228">
        <f>F58</f>
        <v>10000000</v>
      </c>
      <c r="M58" s="228">
        <f>D58</f>
        <v>10000000</v>
      </c>
      <c r="N58" s="271"/>
    </row>
    <row r="59" spans="1:14" ht="15.75" customHeight="1">
      <c r="A59" s="51">
        <v>3</v>
      </c>
      <c r="B59" s="227" t="s">
        <v>793</v>
      </c>
      <c r="C59" s="82" t="s">
        <v>103</v>
      </c>
      <c r="D59" s="228">
        <f>+E59+F59</f>
        <v>7133000</v>
      </c>
      <c r="E59" s="228"/>
      <c r="F59" s="228">
        <v>7133000</v>
      </c>
      <c r="G59" s="228">
        <f>F59</f>
        <v>7133000</v>
      </c>
      <c r="H59" s="322"/>
      <c r="I59" s="228">
        <f>+G59</f>
        <v>7133000</v>
      </c>
      <c r="J59" s="271"/>
      <c r="K59" s="271"/>
      <c r="L59" s="228">
        <f>F59</f>
        <v>7133000</v>
      </c>
      <c r="M59" s="228">
        <f>D59</f>
        <v>7133000</v>
      </c>
      <c r="N59" s="271"/>
    </row>
    <row r="60" spans="1:14" ht="15.75" customHeight="1">
      <c r="A60" s="232"/>
      <c r="B60" s="230" t="s">
        <v>249</v>
      </c>
      <c r="C60" s="82"/>
      <c r="D60" s="55">
        <f>+D61</f>
        <v>53348000</v>
      </c>
      <c r="E60" s="55">
        <f>+E61</f>
        <v>0</v>
      </c>
      <c r="F60" s="55">
        <f>+F61</f>
        <v>53348000</v>
      </c>
      <c r="G60" s="55">
        <f>+G61</f>
        <v>53348000</v>
      </c>
      <c r="H60" s="322"/>
      <c r="I60" s="55">
        <f>+I61</f>
        <v>53348000</v>
      </c>
      <c r="J60" s="271"/>
      <c r="K60" s="271"/>
      <c r="L60" s="55">
        <f>+L61</f>
        <v>53348000</v>
      </c>
      <c r="M60" s="55">
        <f>+M61</f>
        <v>53348000</v>
      </c>
      <c r="N60" s="271"/>
    </row>
    <row r="61" spans="1:14" ht="15.75" customHeight="1">
      <c r="A61" s="51">
        <v>1</v>
      </c>
      <c r="B61" s="227" t="s">
        <v>794</v>
      </c>
      <c r="C61" s="82" t="s">
        <v>106</v>
      </c>
      <c r="D61" s="228">
        <f>+E61+F61</f>
        <v>53348000</v>
      </c>
      <c r="E61" s="228"/>
      <c r="F61" s="228">
        <v>53348000</v>
      </c>
      <c r="G61" s="228">
        <f>F61</f>
        <v>53348000</v>
      </c>
      <c r="H61" s="322"/>
      <c r="I61" s="228">
        <f>+G61</f>
        <v>53348000</v>
      </c>
      <c r="J61" s="271"/>
      <c r="K61" s="271"/>
      <c r="L61" s="228">
        <f>F61</f>
        <v>53348000</v>
      </c>
      <c r="M61" s="228">
        <f>D61</f>
        <v>53348000</v>
      </c>
      <c r="N61" s="271"/>
    </row>
    <row r="62" spans="1:14" ht="15.75" customHeight="1">
      <c r="A62" s="232"/>
      <c r="B62" s="230" t="s">
        <v>229</v>
      </c>
      <c r="C62" s="82"/>
      <c r="D62" s="55">
        <f>+D63</f>
        <v>2382000</v>
      </c>
      <c r="E62" s="55">
        <f>+E63</f>
        <v>0</v>
      </c>
      <c r="F62" s="55">
        <f>+F63</f>
        <v>2382000</v>
      </c>
      <c r="G62" s="55">
        <f>+G63</f>
        <v>2382000</v>
      </c>
      <c r="H62" s="322"/>
      <c r="I62" s="55">
        <f>+I63</f>
        <v>2382000</v>
      </c>
      <c r="J62" s="271"/>
      <c r="K62" s="271"/>
      <c r="L62" s="55">
        <f>+L63</f>
        <v>2382000</v>
      </c>
      <c r="M62" s="55">
        <f>+M63</f>
        <v>2382000</v>
      </c>
      <c r="N62" s="271"/>
    </row>
    <row r="63" spans="1:14" ht="15.75" customHeight="1">
      <c r="A63" s="51">
        <v>1</v>
      </c>
      <c r="B63" s="227" t="s">
        <v>795</v>
      </c>
      <c r="C63" s="82" t="s">
        <v>122</v>
      </c>
      <c r="D63" s="228">
        <f>+E63+F63</f>
        <v>2382000</v>
      </c>
      <c r="E63" s="228"/>
      <c r="F63" s="228">
        <v>2382000</v>
      </c>
      <c r="G63" s="228">
        <f>F63</f>
        <v>2382000</v>
      </c>
      <c r="H63" s="322"/>
      <c r="I63" s="228">
        <f>+G63</f>
        <v>2382000</v>
      </c>
      <c r="J63" s="271"/>
      <c r="K63" s="271"/>
      <c r="L63" s="228">
        <f>F63</f>
        <v>2382000</v>
      </c>
      <c r="M63" s="228">
        <f>D63</f>
        <v>2382000</v>
      </c>
      <c r="N63" s="271"/>
    </row>
    <row r="64" spans="1:14" ht="15.75" customHeight="1">
      <c r="A64" s="232"/>
      <c r="B64" s="230" t="s">
        <v>226</v>
      </c>
      <c r="C64" s="82"/>
      <c r="D64" s="55">
        <f>+D65</f>
        <v>21052000</v>
      </c>
      <c r="E64" s="55">
        <f>+E65</f>
        <v>0</v>
      </c>
      <c r="F64" s="55">
        <f>+F65</f>
        <v>21052000</v>
      </c>
      <c r="G64" s="55">
        <f>+G65</f>
        <v>21052000</v>
      </c>
      <c r="H64" s="322"/>
      <c r="I64" s="55">
        <f>+I65</f>
        <v>21052000</v>
      </c>
      <c r="J64" s="271"/>
      <c r="K64" s="271"/>
      <c r="L64" s="55">
        <f>+L65</f>
        <v>21052000</v>
      </c>
      <c r="M64" s="55">
        <f>+M65</f>
        <v>21052000</v>
      </c>
      <c r="N64" s="271"/>
    </row>
    <row r="65" spans="1:14" ht="15.75" customHeight="1">
      <c r="A65" s="51">
        <v>1</v>
      </c>
      <c r="B65" s="227" t="s">
        <v>796</v>
      </c>
      <c r="C65" s="82" t="s">
        <v>124</v>
      </c>
      <c r="D65" s="228">
        <f>+E65+F65</f>
        <v>21052000</v>
      </c>
      <c r="E65" s="228"/>
      <c r="F65" s="228">
        <v>21052000</v>
      </c>
      <c r="G65" s="228">
        <f>F65</f>
        <v>21052000</v>
      </c>
      <c r="H65" s="322"/>
      <c r="I65" s="228">
        <f>+G65</f>
        <v>21052000</v>
      </c>
      <c r="J65" s="271"/>
      <c r="K65" s="271"/>
      <c r="L65" s="228">
        <f>F65</f>
        <v>21052000</v>
      </c>
      <c r="M65" s="228">
        <f>D65</f>
        <v>21052000</v>
      </c>
      <c r="N65" s="271"/>
    </row>
    <row r="66" spans="1:14" ht="15.75" customHeight="1">
      <c r="A66" s="232"/>
      <c r="B66" s="230" t="s">
        <v>231</v>
      </c>
      <c r="C66" s="82"/>
      <c r="D66" s="55">
        <f>+D67</f>
        <v>52510000</v>
      </c>
      <c r="E66" s="55">
        <f>+E67</f>
        <v>0</v>
      </c>
      <c r="F66" s="55">
        <f>+F67</f>
        <v>52510000</v>
      </c>
      <c r="G66" s="55">
        <f>+G67</f>
        <v>52510000</v>
      </c>
      <c r="H66" s="322"/>
      <c r="I66" s="55">
        <f>+I67</f>
        <v>52510000</v>
      </c>
      <c r="J66" s="271"/>
      <c r="K66" s="271"/>
      <c r="L66" s="55">
        <f>+L67</f>
        <v>52510000</v>
      </c>
      <c r="M66" s="55">
        <f>+M67</f>
        <v>52510000</v>
      </c>
      <c r="N66" s="271"/>
    </row>
    <row r="67" spans="1:14" ht="15.75" customHeight="1">
      <c r="A67" s="51">
        <v>1</v>
      </c>
      <c r="B67" s="227" t="s">
        <v>797</v>
      </c>
      <c r="C67" s="82" t="s">
        <v>107</v>
      </c>
      <c r="D67" s="228">
        <f>+E67+F67</f>
        <v>52510000</v>
      </c>
      <c r="E67" s="228"/>
      <c r="F67" s="228">
        <v>52510000</v>
      </c>
      <c r="G67" s="228">
        <f>F67</f>
        <v>52510000</v>
      </c>
      <c r="H67" s="322"/>
      <c r="I67" s="228">
        <f>+G67</f>
        <v>52510000</v>
      </c>
      <c r="J67" s="271"/>
      <c r="K67" s="271"/>
      <c r="L67" s="228">
        <f>F67</f>
        <v>52510000</v>
      </c>
      <c r="M67" s="228">
        <f>D67</f>
        <v>52510000</v>
      </c>
      <c r="N67" s="271"/>
    </row>
    <row r="68" spans="1:14" ht="15.75" customHeight="1">
      <c r="A68" s="121" t="s">
        <v>99</v>
      </c>
      <c r="B68" s="122" t="s">
        <v>798</v>
      </c>
      <c r="C68" s="123"/>
      <c r="D68" s="216">
        <f>+D69</f>
        <v>10948458000</v>
      </c>
      <c r="E68" s="216">
        <f>+E69</f>
        <v>0</v>
      </c>
      <c r="F68" s="216">
        <f>+F69</f>
        <v>10948458000</v>
      </c>
      <c r="G68" s="216">
        <f>+G69</f>
        <v>10948458000</v>
      </c>
      <c r="H68" s="321">
        <f>+G68/$D68</f>
        <v>1</v>
      </c>
      <c r="I68" s="216">
        <f>+I69</f>
        <v>10076502000</v>
      </c>
      <c r="J68" s="321">
        <f>+I68/$D68</f>
        <v>0.9203580997433611</v>
      </c>
      <c r="K68" s="216"/>
      <c r="L68" s="216">
        <f>+L69</f>
        <v>10948458000</v>
      </c>
      <c r="M68" s="216">
        <f>+M69</f>
        <v>10948458000</v>
      </c>
      <c r="N68" s="271"/>
    </row>
    <row r="69" spans="1:14" ht="15.75" customHeight="1">
      <c r="A69" s="70"/>
      <c r="B69" s="234" t="s">
        <v>60</v>
      </c>
      <c r="C69" s="235"/>
      <c r="D69" s="98">
        <f>+D70+D75+D78+D80</f>
        <v>10948458000</v>
      </c>
      <c r="E69" s="98">
        <f>+E70+E75+E78+E80</f>
        <v>0</v>
      </c>
      <c r="F69" s="98">
        <f>+F70+F75+F78+F80</f>
        <v>10948458000</v>
      </c>
      <c r="G69" s="98">
        <f>+G70+G75+G78+G80</f>
        <v>10948458000</v>
      </c>
      <c r="H69" s="322"/>
      <c r="I69" s="98">
        <f>+I70+I75+I78+I80</f>
        <v>10076502000</v>
      </c>
      <c r="J69" s="271"/>
      <c r="K69" s="271"/>
      <c r="L69" s="98">
        <f>+L70+L75+L78+L80</f>
        <v>10948458000</v>
      </c>
      <c r="M69" s="98">
        <f>+M70+M75+M78+M80</f>
        <v>10948458000</v>
      </c>
      <c r="N69" s="271"/>
    </row>
    <row r="70" spans="1:14" ht="15.75" customHeight="1">
      <c r="A70" s="232"/>
      <c r="B70" s="225" t="s">
        <v>141</v>
      </c>
      <c r="C70" s="226"/>
      <c r="D70" s="55">
        <f>+D71+D72+D73+D74</f>
        <v>3719164000</v>
      </c>
      <c r="E70" s="55">
        <f>+E71+E72+E73+E74</f>
        <v>0</v>
      </c>
      <c r="F70" s="55">
        <f>+F71+F72+F73+F74</f>
        <v>3719164000</v>
      </c>
      <c r="G70" s="55">
        <f>+G71+G72+G73+G74</f>
        <v>3719164000</v>
      </c>
      <c r="H70" s="322"/>
      <c r="I70" s="55">
        <f>+I71+I72+I73+I74</f>
        <v>3719164000</v>
      </c>
      <c r="J70" s="271"/>
      <c r="K70" s="271"/>
      <c r="L70" s="55">
        <f>+L71+L72+L73+L74</f>
        <v>3719164000</v>
      </c>
      <c r="M70" s="55">
        <f>+M71+M72+M73+M74</f>
        <v>3719164000</v>
      </c>
      <c r="N70" s="271"/>
    </row>
    <row r="71" spans="1:14" ht="15.75" customHeight="1">
      <c r="A71" s="51">
        <v>1</v>
      </c>
      <c r="B71" s="233" t="s">
        <v>77</v>
      </c>
      <c r="C71" s="82" t="s">
        <v>125</v>
      </c>
      <c r="D71" s="228">
        <f>+E71+F71</f>
        <v>1763221000</v>
      </c>
      <c r="E71" s="228"/>
      <c r="F71" s="228">
        <v>1763221000</v>
      </c>
      <c r="G71" s="228">
        <f>F71</f>
        <v>1763221000</v>
      </c>
      <c r="H71" s="322"/>
      <c r="I71" s="228">
        <f>+G71</f>
        <v>1763221000</v>
      </c>
      <c r="J71" s="271"/>
      <c r="K71" s="271"/>
      <c r="L71" s="228">
        <f>F71</f>
        <v>1763221000</v>
      </c>
      <c r="M71" s="228">
        <f>D71</f>
        <v>1763221000</v>
      </c>
      <c r="N71" s="271"/>
    </row>
    <row r="72" spans="1:14" ht="15.75" customHeight="1">
      <c r="A72" s="51">
        <v>2</v>
      </c>
      <c r="B72" s="233" t="s">
        <v>78</v>
      </c>
      <c r="C72" s="82" t="s">
        <v>125</v>
      </c>
      <c r="D72" s="228">
        <f>+E72+F72</f>
        <v>1918420000</v>
      </c>
      <c r="E72" s="228"/>
      <c r="F72" s="228">
        <v>1918420000</v>
      </c>
      <c r="G72" s="228">
        <f>F72</f>
        <v>1918420000</v>
      </c>
      <c r="H72" s="322"/>
      <c r="I72" s="228">
        <f>+G72</f>
        <v>1918420000</v>
      </c>
      <c r="J72" s="271"/>
      <c r="K72" s="271"/>
      <c r="L72" s="228">
        <f>F72</f>
        <v>1918420000</v>
      </c>
      <c r="M72" s="228">
        <f>D72</f>
        <v>1918420000</v>
      </c>
      <c r="N72" s="271"/>
    </row>
    <row r="73" spans="1:14" ht="15.75" customHeight="1">
      <c r="A73" s="51">
        <v>5</v>
      </c>
      <c r="B73" s="233" t="s">
        <v>806</v>
      </c>
      <c r="C73" s="82" t="s">
        <v>125</v>
      </c>
      <c r="D73" s="228">
        <f>+E73+F73</f>
        <v>6706000</v>
      </c>
      <c r="E73" s="228"/>
      <c r="F73" s="228">
        <v>6706000</v>
      </c>
      <c r="G73" s="228">
        <f>F73</f>
        <v>6706000</v>
      </c>
      <c r="H73" s="322"/>
      <c r="I73" s="228">
        <f>+G73</f>
        <v>6706000</v>
      </c>
      <c r="J73" s="271"/>
      <c r="K73" s="271"/>
      <c r="L73" s="228">
        <f>F73</f>
        <v>6706000</v>
      </c>
      <c r="M73" s="228">
        <f>D73</f>
        <v>6706000</v>
      </c>
      <c r="N73" s="271"/>
    </row>
    <row r="74" spans="1:14" ht="15.75" customHeight="1">
      <c r="A74" s="51">
        <v>6</v>
      </c>
      <c r="B74" s="227" t="s">
        <v>83</v>
      </c>
      <c r="C74" s="179" t="s">
        <v>125</v>
      </c>
      <c r="D74" s="228">
        <f>+E74+F74</f>
        <v>30817000</v>
      </c>
      <c r="E74" s="228"/>
      <c r="F74" s="228">
        <v>30817000</v>
      </c>
      <c r="G74" s="228">
        <f>F74</f>
        <v>30817000</v>
      </c>
      <c r="H74" s="322"/>
      <c r="I74" s="228">
        <f>+G74</f>
        <v>30817000</v>
      </c>
      <c r="J74" s="271"/>
      <c r="K74" s="271"/>
      <c r="L74" s="228">
        <f>F74</f>
        <v>30817000</v>
      </c>
      <c r="M74" s="228">
        <f>D74</f>
        <v>30817000</v>
      </c>
      <c r="N74" s="271"/>
    </row>
    <row r="75" spans="1:14" ht="15.75" customHeight="1">
      <c r="A75" s="232"/>
      <c r="B75" s="118" t="s">
        <v>668</v>
      </c>
      <c r="C75" s="82"/>
      <c r="D75" s="55">
        <f>+D76+D77</f>
        <v>2810236000</v>
      </c>
      <c r="E75" s="55">
        <f>+E76+E77</f>
        <v>0</v>
      </c>
      <c r="F75" s="55">
        <f>+F76+F77</f>
        <v>2810236000</v>
      </c>
      <c r="G75" s="55">
        <f>+G76+G77</f>
        <v>2810236000</v>
      </c>
      <c r="H75" s="322"/>
      <c r="I75" s="55">
        <f>+I76+I77</f>
        <v>1938280000</v>
      </c>
      <c r="J75" s="271"/>
      <c r="K75" s="271"/>
      <c r="L75" s="55">
        <f>+L76+L77</f>
        <v>2810236000</v>
      </c>
      <c r="M75" s="55">
        <f>+M76+M77</f>
        <v>2810236000</v>
      </c>
      <c r="N75" s="271"/>
    </row>
    <row r="76" spans="1:14" ht="15.75" customHeight="1">
      <c r="A76" s="51">
        <v>1</v>
      </c>
      <c r="B76" s="227" t="s">
        <v>807</v>
      </c>
      <c r="C76" s="82" t="s">
        <v>484</v>
      </c>
      <c r="D76" s="228">
        <f>+E76+F76</f>
        <v>2179890000</v>
      </c>
      <c r="E76" s="228"/>
      <c r="F76" s="228">
        <v>2179890000</v>
      </c>
      <c r="G76" s="228">
        <f>F76</f>
        <v>2179890000</v>
      </c>
      <c r="H76" s="322"/>
      <c r="I76" s="228">
        <f>+G76*0.6</f>
        <v>1307934000</v>
      </c>
      <c r="J76" s="271"/>
      <c r="K76" s="271"/>
      <c r="L76" s="228">
        <f>F76</f>
        <v>2179890000</v>
      </c>
      <c r="M76" s="228">
        <f>D76</f>
        <v>2179890000</v>
      </c>
      <c r="N76" s="271"/>
    </row>
    <row r="77" spans="1:14" ht="15.75" customHeight="1">
      <c r="A77" s="51"/>
      <c r="B77" s="28" t="s">
        <v>808</v>
      </c>
      <c r="C77" s="51" t="s">
        <v>484</v>
      </c>
      <c r="D77" s="228">
        <f>+E77+F77</f>
        <v>630346000</v>
      </c>
      <c r="E77" s="228"/>
      <c r="F77" s="228">
        <v>630346000</v>
      </c>
      <c r="G77" s="228">
        <f>F77</f>
        <v>630346000</v>
      </c>
      <c r="H77" s="322"/>
      <c r="I77" s="228">
        <f>+G77</f>
        <v>630346000</v>
      </c>
      <c r="J77" s="271"/>
      <c r="K77" s="271"/>
      <c r="L77" s="228">
        <f>F77</f>
        <v>630346000</v>
      </c>
      <c r="M77" s="228">
        <f>D77</f>
        <v>630346000</v>
      </c>
      <c r="N77" s="271"/>
    </row>
    <row r="78" spans="1:14" ht="15.75" customHeight="1">
      <c r="A78" s="232"/>
      <c r="B78" s="236" t="s">
        <v>809</v>
      </c>
      <c r="C78" s="82"/>
      <c r="D78" s="55">
        <f>+D79</f>
        <v>3651320000</v>
      </c>
      <c r="E78" s="55">
        <f>+E79</f>
        <v>0</v>
      </c>
      <c r="F78" s="55">
        <f>+F79</f>
        <v>3651320000</v>
      </c>
      <c r="G78" s="55">
        <f>+G79</f>
        <v>3651320000</v>
      </c>
      <c r="H78" s="322"/>
      <c r="I78" s="55">
        <f>+I79</f>
        <v>3651320000</v>
      </c>
      <c r="J78" s="271"/>
      <c r="K78" s="271"/>
      <c r="L78" s="55">
        <f>+L79</f>
        <v>3651320000</v>
      </c>
      <c r="M78" s="55">
        <f>+M79</f>
        <v>3651320000</v>
      </c>
      <c r="N78" s="271"/>
    </row>
    <row r="79" spans="1:14" ht="15.75" customHeight="1">
      <c r="A79" s="51">
        <v>1</v>
      </c>
      <c r="B79" s="233" t="s">
        <v>810</v>
      </c>
      <c r="C79" s="179" t="s">
        <v>93</v>
      </c>
      <c r="D79" s="228">
        <f>+E79+F79</f>
        <v>3651320000</v>
      </c>
      <c r="E79" s="228"/>
      <c r="F79" s="228">
        <v>3651320000</v>
      </c>
      <c r="G79" s="228">
        <f>F79</f>
        <v>3651320000</v>
      </c>
      <c r="H79" s="322"/>
      <c r="I79" s="228">
        <f>+G79</f>
        <v>3651320000</v>
      </c>
      <c r="J79" s="271"/>
      <c r="K79" s="271"/>
      <c r="L79" s="228">
        <f>F79</f>
        <v>3651320000</v>
      </c>
      <c r="M79" s="228">
        <f>D79</f>
        <v>3651320000</v>
      </c>
      <c r="N79" s="271"/>
    </row>
    <row r="80" spans="1:14" ht="15.75" customHeight="1">
      <c r="A80" s="124"/>
      <c r="B80" s="231" t="s">
        <v>198</v>
      </c>
      <c r="C80" s="82"/>
      <c r="D80" s="55">
        <f>+D81</f>
        <v>767738000</v>
      </c>
      <c r="E80" s="55">
        <f>+E81</f>
        <v>0</v>
      </c>
      <c r="F80" s="55">
        <f>+F81</f>
        <v>767738000</v>
      </c>
      <c r="G80" s="55">
        <f>+G81</f>
        <v>767738000</v>
      </c>
      <c r="H80" s="322"/>
      <c r="I80" s="55">
        <f>+I81</f>
        <v>767738000</v>
      </c>
      <c r="J80" s="271"/>
      <c r="K80" s="271"/>
      <c r="L80" s="55">
        <f>+L81</f>
        <v>767738000</v>
      </c>
      <c r="M80" s="55">
        <f>+M81</f>
        <v>767738000</v>
      </c>
      <c r="N80" s="271"/>
    </row>
    <row r="81" spans="1:14" ht="15.75" customHeight="1">
      <c r="A81" s="51">
        <v>1</v>
      </c>
      <c r="B81" s="227" t="s">
        <v>811</v>
      </c>
      <c r="C81" s="179" t="s">
        <v>105</v>
      </c>
      <c r="D81" s="228">
        <f>+E81+F81</f>
        <v>767738000</v>
      </c>
      <c r="E81" s="228"/>
      <c r="F81" s="228">
        <v>767738000</v>
      </c>
      <c r="G81" s="228">
        <f>F81</f>
        <v>767738000</v>
      </c>
      <c r="H81" s="322"/>
      <c r="I81" s="228">
        <f>+G81</f>
        <v>767738000</v>
      </c>
      <c r="J81" s="271"/>
      <c r="K81" s="271"/>
      <c r="L81" s="228">
        <f>F81</f>
        <v>767738000</v>
      </c>
      <c r="M81" s="228">
        <f>D81</f>
        <v>767738000</v>
      </c>
      <c r="N81" s="271"/>
    </row>
    <row r="82" spans="1:14" ht="15.75" customHeight="1">
      <c r="A82" s="119" t="s">
        <v>320</v>
      </c>
      <c r="B82" s="187" t="s">
        <v>812</v>
      </c>
      <c r="C82" s="119"/>
      <c r="D82" s="135">
        <f>+D83+D122</f>
        <v>8818268700</v>
      </c>
      <c r="E82" s="135">
        <f>+E83+E122</f>
        <v>0</v>
      </c>
      <c r="F82" s="135">
        <f>+F83+F122</f>
        <v>8818268700</v>
      </c>
      <c r="G82" s="135">
        <f>+G83+G122</f>
        <v>6870321700</v>
      </c>
      <c r="H82" s="321">
        <f>+G82/$D82</f>
        <v>0.7791009702392035</v>
      </c>
      <c r="I82" s="135">
        <f>+I83+I122</f>
        <v>6870321700</v>
      </c>
      <c r="J82" s="321">
        <f>+I82/$D82</f>
        <v>0.7791009702392035</v>
      </c>
      <c r="K82" s="135"/>
      <c r="L82" s="135">
        <f>+L83+L122</f>
        <v>8818268700</v>
      </c>
      <c r="M82" s="135">
        <f>+M83+M122</f>
        <v>8818268700</v>
      </c>
      <c r="N82" s="271"/>
    </row>
    <row r="83" spans="1:14" ht="15.75" customHeight="1">
      <c r="A83" s="237" t="s">
        <v>448</v>
      </c>
      <c r="B83" s="69" t="s">
        <v>813</v>
      </c>
      <c r="C83" s="237"/>
      <c r="D83" s="94">
        <f>+D84+D100</f>
        <v>8392953000</v>
      </c>
      <c r="E83" s="94">
        <f>+E84+E100</f>
        <v>0</v>
      </c>
      <c r="F83" s="94">
        <f>+F84+F100</f>
        <v>8392953000</v>
      </c>
      <c r="G83" s="94">
        <f>+G84+G100</f>
        <v>6445006000</v>
      </c>
      <c r="H83" s="322"/>
      <c r="I83" s="94">
        <f>+I84+I100</f>
        <v>6445006000</v>
      </c>
      <c r="J83" s="271"/>
      <c r="K83" s="271"/>
      <c r="L83" s="94">
        <f>+L84+L100</f>
        <v>8392953000</v>
      </c>
      <c r="M83" s="94">
        <f>+M84+M100</f>
        <v>8392953000</v>
      </c>
      <c r="N83" s="271"/>
    </row>
    <row r="84" spans="1:14" ht="15.75" customHeight="1">
      <c r="A84" s="237" t="s">
        <v>814</v>
      </c>
      <c r="B84" s="69" t="s">
        <v>815</v>
      </c>
      <c r="C84" s="237"/>
      <c r="D84" s="94">
        <f>+D85</f>
        <v>139620000</v>
      </c>
      <c r="E84" s="94">
        <f>+E85</f>
        <v>0</v>
      </c>
      <c r="F84" s="94">
        <f>+F85</f>
        <v>139620000</v>
      </c>
      <c r="G84" s="94">
        <f>+G85</f>
        <v>139620000</v>
      </c>
      <c r="H84" s="322"/>
      <c r="I84" s="94">
        <f>+I85</f>
        <v>139620000</v>
      </c>
      <c r="J84" s="271"/>
      <c r="K84" s="271"/>
      <c r="L84" s="94">
        <f>+L85</f>
        <v>139620000</v>
      </c>
      <c r="M84" s="94">
        <f>+M85</f>
        <v>139620000</v>
      </c>
      <c r="N84" s="271"/>
    </row>
    <row r="85" spans="1:14" ht="15.75" customHeight="1">
      <c r="A85" s="70"/>
      <c r="B85" s="127" t="s">
        <v>60</v>
      </c>
      <c r="C85" s="70"/>
      <c r="D85" s="98">
        <f>+D86+D91+D94+D96+D98</f>
        <v>139620000</v>
      </c>
      <c r="E85" s="98">
        <f>+E86+E91+E94+E96+E98</f>
        <v>0</v>
      </c>
      <c r="F85" s="98">
        <f>+F86+F91+F94+F96+F98</f>
        <v>139620000</v>
      </c>
      <c r="G85" s="98">
        <f>+G86+G91+G94+G96+G98</f>
        <v>139620000</v>
      </c>
      <c r="H85" s="322"/>
      <c r="I85" s="98">
        <f>+I86+I91+I94+I96+I98</f>
        <v>139620000</v>
      </c>
      <c r="J85" s="271"/>
      <c r="K85" s="271"/>
      <c r="L85" s="98">
        <f>+L86+L91+L94+L96+L98</f>
        <v>139620000</v>
      </c>
      <c r="M85" s="98">
        <f>+M86+M91+M94+M96+M98</f>
        <v>139620000</v>
      </c>
      <c r="N85" s="271"/>
    </row>
    <row r="86" spans="1:14" ht="15.75" customHeight="1">
      <c r="A86" s="124"/>
      <c r="B86" s="132" t="s">
        <v>144</v>
      </c>
      <c r="C86" s="82"/>
      <c r="D86" s="55">
        <f>+D87+D88+D89+D90</f>
        <v>33723000</v>
      </c>
      <c r="E86" s="55">
        <f>+E87+E88+E89+E90</f>
        <v>0</v>
      </c>
      <c r="F86" s="55">
        <f>+F87+F88+F89+F90</f>
        <v>33723000</v>
      </c>
      <c r="G86" s="55">
        <f>+G87+G88+G89+G90</f>
        <v>33723000</v>
      </c>
      <c r="H86" s="322"/>
      <c r="I86" s="55">
        <f>+I87+I88+I89+I90</f>
        <v>33723000</v>
      </c>
      <c r="J86" s="271"/>
      <c r="K86" s="271"/>
      <c r="L86" s="55">
        <f>+L87+L88+L89+L90</f>
        <v>33723000</v>
      </c>
      <c r="M86" s="55">
        <f>+M87+M88+M89+M90</f>
        <v>33723000</v>
      </c>
      <c r="N86" s="271"/>
    </row>
    <row r="87" spans="1:14" ht="15.75" customHeight="1">
      <c r="A87" s="51">
        <v>1</v>
      </c>
      <c r="B87" s="77" t="s">
        <v>816</v>
      </c>
      <c r="C87" s="51" t="s">
        <v>817</v>
      </c>
      <c r="D87" s="228">
        <f>+E87+F87</f>
        <v>3047000</v>
      </c>
      <c r="E87" s="228"/>
      <c r="F87" s="228">
        <v>3047000</v>
      </c>
      <c r="G87" s="228">
        <f>F87</f>
        <v>3047000</v>
      </c>
      <c r="H87" s="322"/>
      <c r="I87" s="228">
        <f>+G87</f>
        <v>3047000</v>
      </c>
      <c r="J87" s="271"/>
      <c r="K87" s="271"/>
      <c r="L87" s="228">
        <f>F87</f>
        <v>3047000</v>
      </c>
      <c r="M87" s="228">
        <f>D87</f>
        <v>3047000</v>
      </c>
      <c r="N87" s="271"/>
    </row>
    <row r="88" spans="1:14" ht="15.75" customHeight="1">
      <c r="A88" s="51">
        <v>2</v>
      </c>
      <c r="B88" s="77" t="s">
        <v>818</v>
      </c>
      <c r="C88" s="51" t="s">
        <v>817</v>
      </c>
      <c r="D88" s="228">
        <f>+E88+F88</f>
        <v>6061000</v>
      </c>
      <c r="E88" s="228"/>
      <c r="F88" s="228">
        <v>6061000</v>
      </c>
      <c r="G88" s="228">
        <f>F88</f>
        <v>6061000</v>
      </c>
      <c r="H88" s="322"/>
      <c r="I88" s="228">
        <f>+G88</f>
        <v>6061000</v>
      </c>
      <c r="J88" s="271"/>
      <c r="K88" s="271"/>
      <c r="L88" s="228">
        <f>F88</f>
        <v>6061000</v>
      </c>
      <c r="M88" s="228">
        <f>D88</f>
        <v>6061000</v>
      </c>
      <c r="N88" s="271"/>
    </row>
    <row r="89" spans="1:14" ht="15.75" customHeight="1">
      <c r="A89" s="51">
        <v>3</v>
      </c>
      <c r="B89" s="77" t="s">
        <v>819</v>
      </c>
      <c r="C89" s="51" t="s">
        <v>817</v>
      </c>
      <c r="D89" s="228">
        <f>+E89+F89</f>
        <v>17658000</v>
      </c>
      <c r="E89" s="228"/>
      <c r="F89" s="228">
        <v>17658000</v>
      </c>
      <c r="G89" s="228">
        <f>F89</f>
        <v>17658000</v>
      </c>
      <c r="H89" s="322"/>
      <c r="I89" s="228">
        <f>+G89</f>
        <v>17658000</v>
      </c>
      <c r="J89" s="271"/>
      <c r="K89" s="271"/>
      <c r="L89" s="228">
        <f>F89</f>
        <v>17658000</v>
      </c>
      <c r="M89" s="228">
        <f>D89</f>
        <v>17658000</v>
      </c>
      <c r="N89" s="271"/>
    </row>
    <row r="90" spans="1:14" ht="15.75" customHeight="1">
      <c r="A90" s="51">
        <v>4</v>
      </c>
      <c r="B90" s="77" t="s">
        <v>820</v>
      </c>
      <c r="C90" s="51" t="s">
        <v>817</v>
      </c>
      <c r="D90" s="228">
        <f>+E90+F90</f>
        <v>6957000</v>
      </c>
      <c r="E90" s="228"/>
      <c r="F90" s="228">
        <v>6957000</v>
      </c>
      <c r="G90" s="228">
        <f>F90</f>
        <v>6957000</v>
      </c>
      <c r="H90" s="322"/>
      <c r="I90" s="228">
        <f>+G90</f>
        <v>6957000</v>
      </c>
      <c r="J90" s="271"/>
      <c r="K90" s="271"/>
      <c r="L90" s="228">
        <f>F90</f>
        <v>6957000</v>
      </c>
      <c r="M90" s="228">
        <f>D90</f>
        <v>6957000</v>
      </c>
      <c r="N90" s="271"/>
    </row>
    <row r="91" spans="1:14" ht="15.75" customHeight="1">
      <c r="A91" s="124"/>
      <c r="B91" s="125" t="s">
        <v>821</v>
      </c>
      <c r="C91" s="82"/>
      <c r="D91" s="55">
        <f>+D92+D93</f>
        <v>28920000</v>
      </c>
      <c r="E91" s="55">
        <f>+E92+E93</f>
        <v>0</v>
      </c>
      <c r="F91" s="55">
        <f>+F92+F93</f>
        <v>28920000</v>
      </c>
      <c r="G91" s="55">
        <f>+G92+G93</f>
        <v>28920000</v>
      </c>
      <c r="H91" s="322"/>
      <c r="I91" s="55">
        <f>+I92+I93</f>
        <v>28920000</v>
      </c>
      <c r="J91" s="271"/>
      <c r="K91" s="271"/>
      <c r="L91" s="55">
        <f>+L92+L93</f>
        <v>28920000</v>
      </c>
      <c r="M91" s="55">
        <f>+M92+M93</f>
        <v>28920000</v>
      </c>
      <c r="N91" s="271"/>
    </row>
    <row r="92" spans="1:14" ht="15.75" customHeight="1">
      <c r="A92" s="51">
        <v>1</v>
      </c>
      <c r="B92" s="77" t="s">
        <v>822</v>
      </c>
      <c r="C92" s="58" t="s">
        <v>80</v>
      </c>
      <c r="D92" s="228">
        <f>+E92+F92</f>
        <v>21417000</v>
      </c>
      <c r="E92" s="228"/>
      <c r="F92" s="228">
        <v>21417000</v>
      </c>
      <c r="G92" s="228">
        <f>F92</f>
        <v>21417000</v>
      </c>
      <c r="H92" s="322"/>
      <c r="I92" s="228">
        <f>+G92</f>
        <v>21417000</v>
      </c>
      <c r="J92" s="271"/>
      <c r="K92" s="271"/>
      <c r="L92" s="228">
        <f>F92</f>
        <v>21417000</v>
      </c>
      <c r="M92" s="228">
        <f>D92</f>
        <v>21417000</v>
      </c>
      <c r="N92" s="271"/>
    </row>
    <row r="93" spans="1:14" ht="15.75" customHeight="1">
      <c r="A93" s="51">
        <v>2</v>
      </c>
      <c r="B93" s="77" t="s">
        <v>823</v>
      </c>
      <c r="C93" s="58" t="s">
        <v>80</v>
      </c>
      <c r="D93" s="228">
        <f>+E93+F93</f>
        <v>7503000</v>
      </c>
      <c r="E93" s="228"/>
      <c r="F93" s="228">
        <v>7503000</v>
      </c>
      <c r="G93" s="228">
        <f>F93</f>
        <v>7503000</v>
      </c>
      <c r="H93" s="322"/>
      <c r="I93" s="228">
        <f>+G93</f>
        <v>7503000</v>
      </c>
      <c r="J93" s="271"/>
      <c r="K93" s="271"/>
      <c r="L93" s="228">
        <f>F93</f>
        <v>7503000</v>
      </c>
      <c r="M93" s="228">
        <f>D93</f>
        <v>7503000</v>
      </c>
      <c r="N93" s="271"/>
    </row>
    <row r="94" spans="1:14" ht="15.75" customHeight="1">
      <c r="A94" s="124"/>
      <c r="B94" s="125" t="s">
        <v>202</v>
      </c>
      <c r="C94" s="82"/>
      <c r="D94" s="55">
        <f>+D95</f>
        <v>68335000</v>
      </c>
      <c r="E94" s="55">
        <f>+E95</f>
        <v>0</v>
      </c>
      <c r="F94" s="55">
        <f>+F95</f>
        <v>68335000</v>
      </c>
      <c r="G94" s="55">
        <f>+G95</f>
        <v>68335000</v>
      </c>
      <c r="H94" s="322"/>
      <c r="I94" s="55">
        <f>+I95</f>
        <v>68335000</v>
      </c>
      <c r="J94" s="271"/>
      <c r="K94" s="271"/>
      <c r="L94" s="55">
        <f>+L95</f>
        <v>68335000</v>
      </c>
      <c r="M94" s="55">
        <f>+M95</f>
        <v>68335000</v>
      </c>
      <c r="N94" s="271"/>
    </row>
    <row r="95" spans="1:14" ht="15.75" customHeight="1">
      <c r="A95" s="51">
        <v>1</v>
      </c>
      <c r="B95" s="77" t="s">
        <v>824</v>
      </c>
      <c r="C95" s="51" t="s">
        <v>140</v>
      </c>
      <c r="D95" s="228">
        <f>+E95+F95</f>
        <v>68335000</v>
      </c>
      <c r="E95" s="228"/>
      <c r="F95" s="228">
        <v>68335000</v>
      </c>
      <c r="G95" s="228">
        <f>F95</f>
        <v>68335000</v>
      </c>
      <c r="H95" s="322"/>
      <c r="I95" s="228">
        <f>+G95</f>
        <v>68335000</v>
      </c>
      <c r="J95" s="271"/>
      <c r="K95" s="271"/>
      <c r="L95" s="228">
        <f>F95</f>
        <v>68335000</v>
      </c>
      <c r="M95" s="228">
        <f>D95</f>
        <v>68335000</v>
      </c>
      <c r="N95" s="271"/>
    </row>
    <row r="96" spans="1:14" ht="15.75" customHeight="1">
      <c r="A96" s="124"/>
      <c r="B96" s="125" t="s">
        <v>193</v>
      </c>
      <c r="C96" s="82"/>
      <c r="D96" s="55">
        <f>+D97</f>
        <v>2350000</v>
      </c>
      <c r="E96" s="55">
        <f>+E97</f>
        <v>0</v>
      </c>
      <c r="F96" s="55">
        <f>+F97</f>
        <v>2350000</v>
      </c>
      <c r="G96" s="55">
        <f>+G97</f>
        <v>2350000</v>
      </c>
      <c r="H96" s="322"/>
      <c r="I96" s="55">
        <f>+I97</f>
        <v>2350000</v>
      </c>
      <c r="J96" s="271"/>
      <c r="K96" s="271"/>
      <c r="L96" s="55">
        <f>+L97</f>
        <v>2350000</v>
      </c>
      <c r="M96" s="55">
        <f>+M97</f>
        <v>2350000</v>
      </c>
      <c r="N96" s="271"/>
    </row>
    <row r="97" spans="1:14" ht="25.5" customHeight="1">
      <c r="A97" s="51">
        <v>1</v>
      </c>
      <c r="B97" s="77" t="s">
        <v>825</v>
      </c>
      <c r="C97" s="51" t="s">
        <v>134</v>
      </c>
      <c r="D97" s="228">
        <f>+E97+F97</f>
        <v>2350000</v>
      </c>
      <c r="E97" s="228"/>
      <c r="F97" s="228">
        <v>2350000</v>
      </c>
      <c r="G97" s="228">
        <f>F97</f>
        <v>2350000</v>
      </c>
      <c r="H97" s="322"/>
      <c r="I97" s="228">
        <f>+G97</f>
        <v>2350000</v>
      </c>
      <c r="J97" s="271"/>
      <c r="K97" s="271"/>
      <c r="L97" s="228">
        <f>F97</f>
        <v>2350000</v>
      </c>
      <c r="M97" s="228">
        <f>D97</f>
        <v>2350000</v>
      </c>
      <c r="N97" s="271"/>
    </row>
    <row r="98" spans="1:14" ht="15.75" customHeight="1">
      <c r="A98" s="124"/>
      <c r="B98" s="132" t="s">
        <v>826</v>
      </c>
      <c r="C98" s="82"/>
      <c r="D98" s="55">
        <f>+D99</f>
        <v>6292000</v>
      </c>
      <c r="E98" s="55">
        <f>+E99</f>
        <v>0</v>
      </c>
      <c r="F98" s="55">
        <f>+F99</f>
        <v>6292000</v>
      </c>
      <c r="G98" s="55">
        <f>+G99</f>
        <v>6292000</v>
      </c>
      <c r="H98" s="322"/>
      <c r="I98" s="55">
        <f>+I99</f>
        <v>6292000</v>
      </c>
      <c r="J98" s="271"/>
      <c r="K98" s="271"/>
      <c r="L98" s="55">
        <f>+L99</f>
        <v>6292000</v>
      </c>
      <c r="M98" s="55">
        <f>+M99</f>
        <v>6292000</v>
      </c>
      <c r="N98" s="271"/>
    </row>
    <row r="99" spans="1:14" ht="15.75" customHeight="1">
      <c r="A99" s="51"/>
      <c r="B99" s="77" t="s">
        <v>827</v>
      </c>
      <c r="C99" s="51" t="s">
        <v>124</v>
      </c>
      <c r="D99" s="228">
        <f>+E99+F99</f>
        <v>6292000</v>
      </c>
      <c r="E99" s="228"/>
      <c r="F99" s="228">
        <v>6292000</v>
      </c>
      <c r="G99" s="228">
        <f>F99</f>
        <v>6292000</v>
      </c>
      <c r="H99" s="322"/>
      <c r="I99" s="228">
        <f>+G99</f>
        <v>6292000</v>
      </c>
      <c r="J99" s="271"/>
      <c r="K99" s="271"/>
      <c r="L99" s="228">
        <f>F99</f>
        <v>6292000</v>
      </c>
      <c r="M99" s="228">
        <f>D99</f>
        <v>6292000</v>
      </c>
      <c r="N99" s="271"/>
    </row>
    <row r="100" spans="1:14" ht="15.75" customHeight="1">
      <c r="A100" s="237" t="s">
        <v>828</v>
      </c>
      <c r="B100" s="69" t="s">
        <v>829</v>
      </c>
      <c r="C100" s="237"/>
      <c r="D100" s="94">
        <f>+D101</f>
        <v>8253333000</v>
      </c>
      <c r="E100" s="94">
        <f>+E101</f>
        <v>0</v>
      </c>
      <c r="F100" s="94">
        <f>+F101</f>
        <v>8253333000</v>
      </c>
      <c r="G100" s="94">
        <f>+G101</f>
        <v>6305386000</v>
      </c>
      <c r="H100" s="322"/>
      <c r="I100" s="94">
        <f>+I101</f>
        <v>6305386000</v>
      </c>
      <c r="J100" s="271"/>
      <c r="K100" s="271"/>
      <c r="L100" s="94">
        <f>+L101</f>
        <v>8253333000</v>
      </c>
      <c r="M100" s="94">
        <f>+M101</f>
        <v>8253333000</v>
      </c>
      <c r="N100" s="271"/>
    </row>
    <row r="101" spans="1:14" ht="15.75" customHeight="1">
      <c r="A101" s="70"/>
      <c r="B101" s="127" t="s">
        <v>830</v>
      </c>
      <c r="C101" s="70"/>
      <c r="D101" s="98">
        <f>+D102+D105+D109+D114+D116+D118+D120</f>
        <v>8253333000</v>
      </c>
      <c r="E101" s="98">
        <f>+E102+E105+E109+E114+E116+E118+E120</f>
        <v>0</v>
      </c>
      <c r="F101" s="98">
        <f>+F102+F105+F109+F114+F116+F118+F120</f>
        <v>8253333000</v>
      </c>
      <c r="G101" s="98">
        <f>+G102+G105+G109+G114+G116+G118+G120</f>
        <v>6305386000</v>
      </c>
      <c r="H101" s="322"/>
      <c r="I101" s="98">
        <f>+I102+I105+I109+I114+I116+I118+I120</f>
        <v>6305386000</v>
      </c>
      <c r="J101" s="271"/>
      <c r="K101" s="271"/>
      <c r="L101" s="98">
        <f>+L102+L105+L109+L114+L116+L118+L120</f>
        <v>8253333000</v>
      </c>
      <c r="M101" s="98">
        <f>+M102+M105+M109+M114+M116+M118+M120</f>
        <v>8253333000</v>
      </c>
      <c r="N101" s="271"/>
    </row>
    <row r="102" spans="1:14" ht="15.75" customHeight="1">
      <c r="A102" s="124"/>
      <c r="B102" s="131" t="s">
        <v>141</v>
      </c>
      <c r="C102" s="226"/>
      <c r="D102" s="55">
        <f>+D103+D104</f>
        <v>4084977000</v>
      </c>
      <c r="E102" s="55">
        <f>+E103+E104</f>
        <v>0</v>
      </c>
      <c r="F102" s="55">
        <f>+F103+F104</f>
        <v>4084977000</v>
      </c>
      <c r="G102" s="55">
        <f>+G103+G104</f>
        <v>2137030000</v>
      </c>
      <c r="H102" s="322"/>
      <c r="I102" s="55">
        <f>+I103+I104</f>
        <v>2137030000</v>
      </c>
      <c r="J102" s="271"/>
      <c r="K102" s="271"/>
      <c r="L102" s="55">
        <f>+L103+L104</f>
        <v>4084977000</v>
      </c>
      <c r="M102" s="55">
        <f>+M103+M104</f>
        <v>4084977000</v>
      </c>
      <c r="N102" s="271"/>
    </row>
    <row r="103" spans="1:14" ht="15.75" customHeight="1">
      <c r="A103" s="51">
        <v>1</v>
      </c>
      <c r="B103" s="28" t="s">
        <v>831</v>
      </c>
      <c r="C103" s="51" t="s">
        <v>125</v>
      </c>
      <c r="D103" s="228">
        <f>+E103+F103</f>
        <v>637030000</v>
      </c>
      <c r="E103" s="228"/>
      <c r="F103" s="228">
        <v>637030000</v>
      </c>
      <c r="G103" s="228">
        <f>F103</f>
        <v>637030000</v>
      </c>
      <c r="H103" s="322"/>
      <c r="I103" s="228">
        <f>+G103</f>
        <v>637030000</v>
      </c>
      <c r="J103" s="271"/>
      <c r="K103" s="271"/>
      <c r="L103" s="228">
        <f>F103</f>
        <v>637030000</v>
      </c>
      <c r="M103" s="228">
        <f>D103</f>
        <v>637030000</v>
      </c>
      <c r="N103" s="271"/>
    </row>
    <row r="104" spans="1:14" ht="15.75" customHeight="1">
      <c r="A104" s="51">
        <v>3</v>
      </c>
      <c r="B104" s="128" t="s">
        <v>82</v>
      </c>
      <c r="C104" s="58" t="s">
        <v>125</v>
      </c>
      <c r="D104" s="228">
        <f>+E104+F104</f>
        <v>3447947000</v>
      </c>
      <c r="E104" s="228"/>
      <c r="F104" s="228">
        <v>3447947000</v>
      </c>
      <c r="G104" s="228">
        <v>1500000000</v>
      </c>
      <c r="H104" s="322"/>
      <c r="I104" s="228">
        <f>+G104</f>
        <v>1500000000</v>
      </c>
      <c r="J104" s="271"/>
      <c r="K104" s="271"/>
      <c r="L104" s="228">
        <f>F104</f>
        <v>3447947000</v>
      </c>
      <c r="M104" s="228">
        <f>D104</f>
        <v>3447947000</v>
      </c>
      <c r="N104" s="271"/>
    </row>
    <row r="105" spans="1:14" ht="15.75" customHeight="1">
      <c r="A105" s="232"/>
      <c r="B105" s="125" t="s">
        <v>668</v>
      </c>
      <c r="C105" s="82"/>
      <c r="D105" s="55">
        <f>+D106+D107+D108</f>
        <v>1888020000</v>
      </c>
      <c r="E105" s="55">
        <f>+E106+E107+E108</f>
        <v>0</v>
      </c>
      <c r="F105" s="55">
        <f>+F106+F107+F108</f>
        <v>1888020000</v>
      </c>
      <c r="G105" s="55">
        <f>+G106+G107+G108</f>
        <v>1888020000</v>
      </c>
      <c r="H105" s="322"/>
      <c r="I105" s="55">
        <f>+I106+I107+I108</f>
        <v>1888020000</v>
      </c>
      <c r="J105" s="271"/>
      <c r="K105" s="271"/>
      <c r="L105" s="55">
        <f>+L106+L107+L108</f>
        <v>1888020000</v>
      </c>
      <c r="M105" s="55">
        <f>+M106+M107+M108</f>
        <v>1888020000</v>
      </c>
      <c r="N105" s="271"/>
    </row>
    <row r="106" spans="1:14" ht="15.75" customHeight="1">
      <c r="A106" s="51">
        <v>1</v>
      </c>
      <c r="B106" s="28" t="s">
        <v>832</v>
      </c>
      <c r="C106" s="51" t="s">
        <v>484</v>
      </c>
      <c r="D106" s="228">
        <f>+E106+F106</f>
        <v>1600386000</v>
      </c>
      <c r="E106" s="228"/>
      <c r="F106" s="228">
        <v>1600386000</v>
      </c>
      <c r="G106" s="228">
        <f>F106</f>
        <v>1600386000</v>
      </c>
      <c r="H106" s="322"/>
      <c r="I106" s="228">
        <f>+G106</f>
        <v>1600386000</v>
      </c>
      <c r="J106" s="271"/>
      <c r="K106" s="271"/>
      <c r="L106" s="228">
        <f>F106</f>
        <v>1600386000</v>
      </c>
      <c r="M106" s="228">
        <f>D106</f>
        <v>1600386000</v>
      </c>
      <c r="N106" s="271"/>
    </row>
    <row r="107" spans="1:14" ht="25.5" customHeight="1">
      <c r="A107" s="51"/>
      <c r="B107" s="28" t="s">
        <v>9</v>
      </c>
      <c r="C107" s="51" t="s">
        <v>484</v>
      </c>
      <c r="D107" s="228">
        <f>+E107+F107</f>
        <v>197901000</v>
      </c>
      <c r="E107" s="228"/>
      <c r="F107" s="228">
        <v>197901000</v>
      </c>
      <c r="G107" s="228">
        <f>F107</f>
        <v>197901000</v>
      </c>
      <c r="H107" s="322"/>
      <c r="I107" s="228">
        <f>+G107</f>
        <v>197901000</v>
      </c>
      <c r="J107" s="271"/>
      <c r="K107" s="271"/>
      <c r="L107" s="228">
        <f>F107</f>
        <v>197901000</v>
      </c>
      <c r="M107" s="228">
        <f>D107</f>
        <v>197901000</v>
      </c>
      <c r="N107" s="271"/>
    </row>
    <row r="108" spans="1:14" ht="15.75" customHeight="1">
      <c r="A108" s="51">
        <v>8</v>
      </c>
      <c r="B108" s="28" t="s">
        <v>10</v>
      </c>
      <c r="C108" s="51" t="s">
        <v>484</v>
      </c>
      <c r="D108" s="228">
        <f>+E108+F108</f>
        <v>89733000</v>
      </c>
      <c r="E108" s="228"/>
      <c r="F108" s="228">
        <v>89733000</v>
      </c>
      <c r="G108" s="228">
        <f>F108</f>
        <v>89733000</v>
      </c>
      <c r="H108" s="322"/>
      <c r="I108" s="228">
        <f>+G108</f>
        <v>89733000</v>
      </c>
      <c r="J108" s="271"/>
      <c r="K108" s="271"/>
      <c r="L108" s="228">
        <f>F108</f>
        <v>89733000</v>
      </c>
      <c r="M108" s="228">
        <f>D108</f>
        <v>89733000</v>
      </c>
      <c r="N108" s="271"/>
    </row>
    <row r="109" spans="1:14" ht="15.75" customHeight="1">
      <c r="A109" s="124"/>
      <c r="B109" s="238" t="s">
        <v>156</v>
      </c>
      <c r="C109" s="82"/>
      <c r="D109" s="55">
        <f>+D110+D111+D112+D113</f>
        <v>2019052000</v>
      </c>
      <c r="E109" s="55">
        <f>+E110+E111+E112+E113</f>
        <v>0</v>
      </c>
      <c r="F109" s="55">
        <f>+F110+F111+F112+F113</f>
        <v>2019052000</v>
      </c>
      <c r="G109" s="55">
        <f>+G110+G111+G112+G113</f>
        <v>2019052000</v>
      </c>
      <c r="H109" s="322"/>
      <c r="I109" s="55">
        <f>+I110+I111+I112+I113</f>
        <v>2019052000</v>
      </c>
      <c r="J109" s="271"/>
      <c r="K109" s="271"/>
      <c r="L109" s="55">
        <f>+L110+L111+L112+L113</f>
        <v>2019052000</v>
      </c>
      <c r="M109" s="55">
        <f>+M110+M111+M112+M113</f>
        <v>2019052000</v>
      </c>
      <c r="N109" s="271"/>
    </row>
    <row r="110" spans="1:14" ht="15.75" customHeight="1">
      <c r="A110" s="51">
        <v>1</v>
      </c>
      <c r="B110" s="28" t="s">
        <v>11</v>
      </c>
      <c r="C110" s="51" t="s">
        <v>532</v>
      </c>
      <c r="D110" s="228">
        <f>+E110+F110</f>
        <v>700000000</v>
      </c>
      <c r="E110" s="228"/>
      <c r="F110" s="228">
        <v>700000000</v>
      </c>
      <c r="G110" s="228">
        <f>F110</f>
        <v>700000000</v>
      </c>
      <c r="H110" s="322"/>
      <c r="I110" s="228">
        <f>+G110</f>
        <v>700000000</v>
      </c>
      <c r="J110" s="271"/>
      <c r="K110" s="271"/>
      <c r="L110" s="228">
        <f>F110</f>
        <v>700000000</v>
      </c>
      <c r="M110" s="228">
        <f>D110</f>
        <v>700000000</v>
      </c>
      <c r="N110" s="271"/>
    </row>
    <row r="111" spans="1:14" ht="15.75" customHeight="1">
      <c r="A111" s="51">
        <v>2</v>
      </c>
      <c r="B111" s="28" t="s">
        <v>12</v>
      </c>
      <c r="C111" s="51" t="s">
        <v>532</v>
      </c>
      <c r="D111" s="228">
        <f>+E111+F111</f>
        <v>1249853000</v>
      </c>
      <c r="E111" s="228"/>
      <c r="F111" s="228">
        <v>1249853000</v>
      </c>
      <c r="G111" s="228">
        <f>F111</f>
        <v>1249853000</v>
      </c>
      <c r="H111" s="322"/>
      <c r="I111" s="228">
        <f>+G111</f>
        <v>1249853000</v>
      </c>
      <c r="J111" s="271"/>
      <c r="K111" s="271"/>
      <c r="L111" s="228">
        <f>F111</f>
        <v>1249853000</v>
      </c>
      <c r="M111" s="228">
        <f>D111</f>
        <v>1249853000</v>
      </c>
      <c r="N111" s="271"/>
    </row>
    <row r="112" spans="1:14" ht="15.75" customHeight="1">
      <c r="A112" s="51"/>
      <c r="B112" s="239" t="s">
        <v>13</v>
      </c>
      <c r="C112" s="51" t="s">
        <v>532</v>
      </c>
      <c r="D112" s="228">
        <f>+E112+F112</f>
        <v>34490000</v>
      </c>
      <c r="E112" s="228"/>
      <c r="F112" s="228">
        <v>34490000</v>
      </c>
      <c r="G112" s="228">
        <f>F112</f>
        <v>34490000</v>
      </c>
      <c r="H112" s="322"/>
      <c r="I112" s="228">
        <f>+G112</f>
        <v>34490000</v>
      </c>
      <c r="J112" s="271"/>
      <c r="K112" s="271"/>
      <c r="L112" s="228">
        <f>F112</f>
        <v>34490000</v>
      </c>
      <c r="M112" s="228">
        <f>D112</f>
        <v>34490000</v>
      </c>
      <c r="N112" s="271"/>
    </row>
    <row r="113" spans="1:14" ht="15.75" customHeight="1">
      <c r="A113" s="51">
        <v>3</v>
      </c>
      <c r="B113" s="233" t="s">
        <v>14</v>
      </c>
      <c r="C113" s="82" t="s">
        <v>532</v>
      </c>
      <c r="D113" s="228">
        <f>+E113+F113</f>
        <v>34709000</v>
      </c>
      <c r="E113" s="228"/>
      <c r="F113" s="228">
        <v>34709000</v>
      </c>
      <c r="G113" s="228">
        <f>F113</f>
        <v>34709000</v>
      </c>
      <c r="H113" s="322"/>
      <c r="I113" s="228">
        <f>+G113</f>
        <v>34709000</v>
      </c>
      <c r="J113" s="271"/>
      <c r="K113" s="271"/>
      <c r="L113" s="228">
        <f>F113</f>
        <v>34709000</v>
      </c>
      <c r="M113" s="228">
        <f>D113</f>
        <v>34709000</v>
      </c>
      <c r="N113" s="271"/>
    </row>
    <row r="114" spans="1:14" ht="15.75" customHeight="1">
      <c r="A114" s="51"/>
      <c r="B114" s="230" t="s">
        <v>231</v>
      </c>
      <c r="C114" s="82"/>
      <c r="D114" s="55">
        <f>+D115</f>
        <v>114761000</v>
      </c>
      <c r="E114" s="55">
        <f>+E115</f>
        <v>0</v>
      </c>
      <c r="F114" s="55">
        <f>+F115</f>
        <v>114761000</v>
      </c>
      <c r="G114" s="55">
        <f>+G115</f>
        <v>114761000</v>
      </c>
      <c r="H114" s="322"/>
      <c r="I114" s="55">
        <f>+I115</f>
        <v>114761000</v>
      </c>
      <c r="J114" s="271"/>
      <c r="K114" s="271"/>
      <c r="L114" s="55">
        <f>+L115</f>
        <v>114761000</v>
      </c>
      <c r="M114" s="55">
        <f>+M115</f>
        <v>114761000</v>
      </c>
      <c r="N114" s="271"/>
    </row>
    <row r="115" spans="1:14" ht="25.5" customHeight="1">
      <c r="A115" s="51">
        <v>1</v>
      </c>
      <c r="B115" s="233" t="s">
        <v>15</v>
      </c>
      <c r="C115" s="82" t="s">
        <v>107</v>
      </c>
      <c r="D115" s="228">
        <f>+E115+F115</f>
        <v>114761000</v>
      </c>
      <c r="E115" s="228"/>
      <c r="F115" s="228">
        <v>114761000</v>
      </c>
      <c r="G115" s="228">
        <f>F115</f>
        <v>114761000</v>
      </c>
      <c r="H115" s="322"/>
      <c r="I115" s="228">
        <f>+G115</f>
        <v>114761000</v>
      </c>
      <c r="J115" s="271"/>
      <c r="K115" s="271"/>
      <c r="L115" s="228">
        <f>F115</f>
        <v>114761000</v>
      </c>
      <c r="M115" s="228">
        <f>D115</f>
        <v>114761000</v>
      </c>
      <c r="N115" s="271"/>
    </row>
    <row r="116" spans="1:14" ht="15.75" customHeight="1">
      <c r="A116" s="51"/>
      <c r="B116" s="230" t="s">
        <v>166</v>
      </c>
      <c r="C116" s="51"/>
      <c r="D116" s="55">
        <f>+D117</f>
        <v>32875000</v>
      </c>
      <c r="E116" s="55">
        <f>+E117</f>
        <v>0</v>
      </c>
      <c r="F116" s="55">
        <f>+F117</f>
        <v>32875000</v>
      </c>
      <c r="G116" s="55">
        <f>+G117</f>
        <v>32875000</v>
      </c>
      <c r="H116" s="322"/>
      <c r="I116" s="55">
        <f>+I117</f>
        <v>32875000</v>
      </c>
      <c r="J116" s="271"/>
      <c r="K116" s="271"/>
      <c r="L116" s="55">
        <f>+L117</f>
        <v>32875000</v>
      </c>
      <c r="M116" s="55">
        <f>+M117</f>
        <v>32875000</v>
      </c>
      <c r="N116" s="271"/>
    </row>
    <row r="117" spans="1:14" ht="25.5" customHeight="1">
      <c r="A117" s="51"/>
      <c r="B117" s="28" t="s">
        <v>16</v>
      </c>
      <c r="C117" s="51" t="s">
        <v>109</v>
      </c>
      <c r="D117" s="228">
        <f>+E117+F117</f>
        <v>32875000</v>
      </c>
      <c r="E117" s="228"/>
      <c r="F117" s="228">
        <v>32875000</v>
      </c>
      <c r="G117" s="228">
        <f>F117</f>
        <v>32875000</v>
      </c>
      <c r="H117" s="322"/>
      <c r="I117" s="228">
        <f>+G117</f>
        <v>32875000</v>
      </c>
      <c r="J117" s="271"/>
      <c r="K117" s="271"/>
      <c r="L117" s="228">
        <f>F117</f>
        <v>32875000</v>
      </c>
      <c r="M117" s="228">
        <f>D117</f>
        <v>32875000</v>
      </c>
      <c r="N117" s="271"/>
    </row>
    <row r="118" spans="1:14" ht="15.75" customHeight="1">
      <c r="A118" s="51"/>
      <c r="B118" s="230" t="s">
        <v>208</v>
      </c>
      <c r="C118" s="51"/>
      <c r="D118" s="55">
        <f>+D119</f>
        <v>53000000</v>
      </c>
      <c r="E118" s="55">
        <f>+E119</f>
        <v>0</v>
      </c>
      <c r="F118" s="55">
        <f>+F119</f>
        <v>53000000</v>
      </c>
      <c r="G118" s="55">
        <f>+G119</f>
        <v>53000000</v>
      </c>
      <c r="H118" s="322"/>
      <c r="I118" s="55">
        <f>+I119</f>
        <v>53000000</v>
      </c>
      <c r="J118" s="271"/>
      <c r="K118" s="271"/>
      <c r="L118" s="55">
        <f>+L119</f>
        <v>53000000</v>
      </c>
      <c r="M118" s="55">
        <f>+M119</f>
        <v>53000000</v>
      </c>
      <c r="N118" s="271"/>
    </row>
    <row r="119" spans="1:14" ht="15.75" customHeight="1">
      <c r="A119" s="51"/>
      <c r="B119" s="28" t="s">
        <v>17</v>
      </c>
      <c r="C119" s="51" t="s">
        <v>138</v>
      </c>
      <c r="D119" s="228">
        <f>+E119+F119</f>
        <v>53000000</v>
      </c>
      <c r="E119" s="228"/>
      <c r="F119" s="228">
        <v>53000000</v>
      </c>
      <c r="G119" s="228">
        <f>F119</f>
        <v>53000000</v>
      </c>
      <c r="H119" s="322"/>
      <c r="I119" s="228">
        <f>+G119</f>
        <v>53000000</v>
      </c>
      <c r="J119" s="271"/>
      <c r="K119" s="271"/>
      <c r="L119" s="228">
        <f>F119</f>
        <v>53000000</v>
      </c>
      <c r="M119" s="228">
        <f>D119</f>
        <v>53000000</v>
      </c>
      <c r="N119" s="271"/>
    </row>
    <row r="120" spans="1:14" ht="15.75" customHeight="1">
      <c r="A120" s="51"/>
      <c r="B120" s="230" t="s">
        <v>218</v>
      </c>
      <c r="C120" s="126"/>
      <c r="D120" s="55">
        <f>+D121</f>
        <v>60648000</v>
      </c>
      <c r="E120" s="55">
        <f>+E121</f>
        <v>0</v>
      </c>
      <c r="F120" s="55">
        <f>+F121</f>
        <v>60648000</v>
      </c>
      <c r="G120" s="55">
        <f>+G121</f>
        <v>60648000</v>
      </c>
      <c r="H120" s="322"/>
      <c r="I120" s="55">
        <f>+I121</f>
        <v>60648000</v>
      </c>
      <c r="J120" s="271"/>
      <c r="K120" s="271"/>
      <c r="L120" s="55">
        <f>+L121</f>
        <v>60648000</v>
      </c>
      <c r="M120" s="55">
        <f>+M121</f>
        <v>60648000</v>
      </c>
      <c r="N120" s="271"/>
    </row>
    <row r="121" spans="1:14" ht="25.5" customHeight="1">
      <c r="A121" s="51"/>
      <c r="B121" s="28" t="s">
        <v>18</v>
      </c>
      <c r="C121" s="126" t="s">
        <v>108</v>
      </c>
      <c r="D121" s="228">
        <f>+E121+F121</f>
        <v>60648000</v>
      </c>
      <c r="E121" s="228"/>
      <c r="F121" s="228">
        <v>60648000</v>
      </c>
      <c r="G121" s="228">
        <f>F121</f>
        <v>60648000</v>
      </c>
      <c r="H121" s="322"/>
      <c r="I121" s="228">
        <f>+G121</f>
        <v>60648000</v>
      </c>
      <c r="J121" s="271"/>
      <c r="K121" s="271"/>
      <c r="L121" s="228">
        <f>F121</f>
        <v>60648000</v>
      </c>
      <c r="M121" s="228">
        <f>D121</f>
        <v>60648000</v>
      </c>
      <c r="N121" s="271"/>
    </row>
    <row r="122" spans="1:14" ht="15.75" customHeight="1">
      <c r="A122" s="237" t="s">
        <v>452</v>
      </c>
      <c r="B122" s="69" t="s">
        <v>19</v>
      </c>
      <c r="C122" s="237"/>
      <c r="D122" s="94">
        <f>+D123</f>
        <v>425315700</v>
      </c>
      <c r="E122" s="94">
        <f>+E123</f>
        <v>0</v>
      </c>
      <c r="F122" s="94">
        <f>+F123</f>
        <v>425315700</v>
      </c>
      <c r="G122" s="94">
        <f>+G123</f>
        <v>425315700</v>
      </c>
      <c r="H122" s="322"/>
      <c r="I122" s="94">
        <f>+I123</f>
        <v>425315700</v>
      </c>
      <c r="J122" s="271"/>
      <c r="K122" s="271"/>
      <c r="L122" s="94">
        <f>+L123</f>
        <v>425315700</v>
      </c>
      <c r="M122" s="94">
        <f>+M123</f>
        <v>425315700</v>
      </c>
      <c r="N122" s="271"/>
    </row>
    <row r="123" spans="1:14" ht="15.75" customHeight="1">
      <c r="A123" s="70"/>
      <c r="B123" s="127" t="s">
        <v>60</v>
      </c>
      <c r="C123" s="70"/>
      <c r="D123" s="98">
        <f>+D124+D126+D128+D130</f>
        <v>425315700</v>
      </c>
      <c r="E123" s="98">
        <f>+E124+E126+E128+E130</f>
        <v>0</v>
      </c>
      <c r="F123" s="98">
        <f>+F124+F126+F128+F130</f>
        <v>425315700</v>
      </c>
      <c r="G123" s="98">
        <f>+G124+G126+G128+G130</f>
        <v>425315700</v>
      </c>
      <c r="H123" s="322"/>
      <c r="I123" s="98">
        <f>+I124+I126+I128+I130</f>
        <v>425315700</v>
      </c>
      <c r="J123" s="271"/>
      <c r="K123" s="271"/>
      <c r="L123" s="98">
        <f>+L124+L126+L128+L130</f>
        <v>425315700</v>
      </c>
      <c r="M123" s="98">
        <f>+M124+M126+M128+M130</f>
        <v>425315700</v>
      </c>
      <c r="N123" s="271"/>
    </row>
    <row r="124" spans="1:14" ht="15.75" customHeight="1">
      <c r="A124" s="124"/>
      <c r="B124" s="238" t="s">
        <v>651</v>
      </c>
      <c r="C124" s="51"/>
      <c r="D124" s="55">
        <f>+D125</f>
        <v>286159000</v>
      </c>
      <c r="E124" s="55">
        <f>+E125</f>
        <v>0</v>
      </c>
      <c r="F124" s="55">
        <f>+F125</f>
        <v>286159000</v>
      </c>
      <c r="G124" s="55">
        <f>+G125</f>
        <v>286159000</v>
      </c>
      <c r="H124" s="322"/>
      <c r="I124" s="55">
        <f>+I125</f>
        <v>286159000</v>
      </c>
      <c r="J124" s="271"/>
      <c r="K124" s="271"/>
      <c r="L124" s="55">
        <f>+L125</f>
        <v>286159000</v>
      </c>
      <c r="M124" s="55">
        <f>+M125</f>
        <v>286159000</v>
      </c>
      <c r="N124" s="271"/>
    </row>
    <row r="125" spans="1:14" ht="25.5" customHeight="1">
      <c r="A125" s="51">
        <v>3</v>
      </c>
      <c r="B125" s="28" t="s">
        <v>20</v>
      </c>
      <c r="C125" s="51" t="s">
        <v>484</v>
      </c>
      <c r="D125" s="228">
        <f>+E125+F125</f>
        <v>286159000</v>
      </c>
      <c r="E125" s="228"/>
      <c r="F125" s="228">
        <v>286159000</v>
      </c>
      <c r="G125" s="228">
        <f>F125</f>
        <v>286159000</v>
      </c>
      <c r="H125" s="322"/>
      <c r="I125" s="228">
        <f>+G125</f>
        <v>286159000</v>
      </c>
      <c r="J125" s="271"/>
      <c r="K125" s="271"/>
      <c r="L125" s="228">
        <f>F125</f>
        <v>286159000</v>
      </c>
      <c r="M125" s="228">
        <f>D125</f>
        <v>286159000</v>
      </c>
      <c r="N125" s="271"/>
    </row>
    <row r="126" spans="1:14" ht="15.75" customHeight="1">
      <c r="A126" s="124"/>
      <c r="B126" s="132" t="s">
        <v>430</v>
      </c>
      <c r="C126" s="82"/>
      <c r="D126" s="55">
        <f>+D127</f>
        <v>95875700</v>
      </c>
      <c r="E126" s="55">
        <f>+E127</f>
        <v>0</v>
      </c>
      <c r="F126" s="55">
        <f>+F127</f>
        <v>95875700</v>
      </c>
      <c r="G126" s="55">
        <f>+G127</f>
        <v>95875700</v>
      </c>
      <c r="H126" s="322"/>
      <c r="I126" s="55">
        <f>+I127</f>
        <v>95875700</v>
      </c>
      <c r="J126" s="271"/>
      <c r="K126" s="271"/>
      <c r="L126" s="55">
        <f>+L127</f>
        <v>95875700</v>
      </c>
      <c r="M126" s="55">
        <f>+M127</f>
        <v>95875700</v>
      </c>
      <c r="N126" s="271"/>
    </row>
    <row r="127" spans="1:14" ht="15.75" customHeight="1">
      <c r="A127" s="51">
        <v>1</v>
      </c>
      <c r="B127" s="28" t="s">
        <v>21</v>
      </c>
      <c r="C127" s="51" t="s">
        <v>599</v>
      </c>
      <c r="D127" s="228">
        <f>+E127+F127</f>
        <v>95875700</v>
      </c>
      <c r="E127" s="228"/>
      <c r="F127" s="228">
        <v>95875700</v>
      </c>
      <c r="G127" s="228">
        <f>F127</f>
        <v>95875700</v>
      </c>
      <c r="H127" s="322"/>
      <c r="I127" s="228">
        <f>+G127</f>
        <v>95875700</v>
      </c>
      <c r="J127" s="271"/>
      <c r="K127" s="271"/>
      <c r="L127" s="228">
        <f>F127</f>
        <v>95875700</v>
      </c>
      <c r="M127" s="228">
        <f>D127</f>
        <v>95875700</v>
      </c>
      <c r="N127" s="271"/>
    </row>
    <row r="128" spans="1:14" ht="15.75" customHeight="1">
      <c r="A128" s="124"/>
      <c r="B128" s="132" t="s">
        <v>208</v>
      </c>
      <c r="C128" s="51"/>
      <c r="D128" s="55">
        <f>+D129</f>
        <v>2000000</v>
      </c>
      <c r="E128" s="55">
        <f>+E129</f>
        <v>0</v>
      </c>
      <c r="F128" s="55">
        <f>+F129</f>
        <v>2000000</v>
      </c>
      <c r="G128" s="55">
        <f>+G129</f>
        <v>2000000</v>
      </c>
      <c r="H128" s="322"/>
      <c r="I128" s="55">
        <f>+I129</f>
        <v>2000000</v>
      </c>
      <c r="J128" s="271"/>
      <c r="K128" s="271"/>
      <c r="L128" s="55">
        <f>+L129</f>
        <v>2000000</v>
      </c>
      <c r="M128" s="55">
        <f>+M129</f>
        <v>2000000</v>
      </c>
      <c r="N128" s="271"/>
    </row>
    <row r="129" spans="1:14" ht="15.75" customHeight="1">
      <c r="A129" s="51">
        <v>1</v>
      </c>
      <c r="B129" s="28" t="s">
        <v>22</v>
      </c>
      <c r="C129" s="51" t="s">
        <v>138</v>
      </c>
      <c r="D129" s="228">
        <f>+E129+F129</f>
        <v>2000000</v>
      </c>
      <c r="E129" s="228"/>
      <c r="F129" s="228">
        <v>2000000</v>
      </c>
      <c r="G129" s="228">
        <f>F129</f>
        <v>2000000</v>
      </c>
      <c r="H129" s="322"/>
      <c r="I129" s="228">
        <f>+G129</f>
        <v>2000000</v>
      </c>
      <c r="J129" s="271"/>
      <c r="K129" s="271"/>
      <c r="L129" s="228">
        <f>F129</f>
        <v>2000000</v>
      </c>
      <c r="M129" s="228">
        <f>D129</f>
        <v>2000000</v>
      </c>
      <c r="N129" s="271"/>
    </row>
    <row r="130" spans="1:14" ht="15.75" customHeight="1">
      <c r="A130" s="124"/>
      <c r="B130" s="132" t="s">
        <v>23</v>
      </c>
      <c r="C130" s="51"/>
      <c r="D130" s="55">
        <f>+D131</f>
        <v>41281000</v>
      </c>
      <c r="E130" s="55">
        <f>+E131</f>
        <v>0</v>
      </c>
      <c r="F130" s="55">
        <f>+F131</f>
        <v>41281000</v>
      </c>
      <c r="G130" s="55">
        <f>+G131</f>
        <v>41281000</v>
      </c>
      <c r="H130" s="322"/>
      <c r="I130" s="55">
        <f>+I131</f>
        <v>41281000</v>
      </c>
      <c r="J130" s="271"/>
      <c r="K130" s="271"/>
      <c r="L130" s="55">
        <f>+L131</f>
        <v>41281000</v>
      </c>
      <c r="M130" s="55">
        <f>+M131</f>
        <v>41281000</v>
      </c>
      <c r="N130" s="271"/>
    </row>
    <row r="131" spans="1:14" ht="25.5" customHeight="1">
      <c r="A131" s="51">
        <v>1</v>
      </c>
      <c r="B131" s="28" t="s">
        <v>24</v>
      </c>
      <c r="C131" s="51" t="s">
        <v>108</v>
      </c>
      <c r="D131" s="228">
        <f>+E131+F131</f>
        <v>41281000</v>
      </c>
      <c r="E131" s="228"/>
      <c r="F131" s="228">
        <v>41281000</v>
      </c>
      <c r="G131" s="228">
        <f>F131</f>
        <v>41281000</v>
      </c>
      <c r="H131" s="322"/>
      <c r="I131" s="228">
        <f>+G131</f>
        <v>41281000</v>
      </c>
      <c r="J131" s="271"/>
      <c r="K131" s="271"/>
      <c r="L131" s="228">
        <f>F131</f>
        <v>41281000</v>
      </c>
      <c r="M131" s="228">
        <f>D131</f>
        <v>41281000</v>
      </c>
      <c r="N131" s="271"/>
    </row>
    <row r="132" spans="1:14" ht="15.75" customHeight="1">
      <c r="A132" s="119" t="s">
        <v>321</v>
      </c>
      <c r="B132" s="240" t="s">
        <v>25</v>
      </c>
      <c r="C132" s="119"/>
      <c r="D132" s="135">
        <f>+D133+D142</f>
        <v>4141589637</v>
      </c>
      <c r="E132" s="135">
        <f>+E133+E142</f>
        <v>0</v>
      </c>
      <c r="F132" s="135">
        <f>+F133+F142</f>
        <v>4141589637</v>
      </c>
      <c r="G132" s="135">
        <f>+G133+G142</f>
        <v>1412629637</v>
      </c>
      <c r="H132" s="321">
        <f>+G132/$D132</f>
        <v>0.34108392207182836</v>
      </c>
      <c r="I132" s="135">
        <f>+I133+I142</f>
        <v>780103637</v>
      </c>
      <c r="J132" s="321">
        <f>+I132/$D132</f>
        <v>0.18835850612304397</v>
      </c>
      <c r="K132" s="135"/>
      <c r="L132" s="135">
        <f>+L133+L142</f>
        <v>4141589637</v>
      </c>
      <c r="M132" s="135">
        <f>+M133+M142</f>
        <v>4141589637</v>
      </c>
      <c r="N132" s="271"/>
    </row>
    <row r="133" spans="1:14" ht="15.75" customHeight="1">
      <c r="A133" s="241" t="s">
        <v>26</v>
      </c>
      <c r="B133" s="242" t="s">
        <v>27</v>
      </c>
      <c r="C133" s="241"/>
      <c r="D133" s="243">
        <f>+D134+D136+D138+D140</f>
        <v>2876537637</v>
      </c>
      <c r="E133" s="243">
        <f>+E134+E136+E138+E140</f>
        <v>0</v>
      </c>
      <c r="F133" s="243">
        <f>+F134+F136+F138+F140</f>
        <v>2876537637</v>
      </c>
      <c r="G133" s="243">
        <f>+G134+G136+G138+G140</f>
        <v>147577637</v>
      </c>
      <c r="H133" s="322"/>
      <c r="I133" s="243">
        <f>+I134+I136+I138+I140</f>
        <v>147577637</v>
      </c>
      <c r="J133" s="271"/>
      <c r="K133" s="271"/>
      <c r="L133" s="243">
        <f>+L134+L136+L138+L140</f>
        <v>2876537637</v>
      </c>
      <c r="M133" s="243">
        <f>+M134+M136+M138+M140</f>
        <v>2876537637</v>
      </c>
      <c r="N133" s="271"/>
    </row>
    <row r="134" spans="1:14" ht="15.75" customHeight="1">
      <c r="A134" s="124"/>
      <c r="B134" s="131" t="s">
        <v>141</v>
      </c>
      <c r="C134" s="226"/>
      <c r="D134" s="55">
        <f>+D135</f>
        <v>35723637</v>
      </c>
      <c r="E134" s="55">
        <f>+E135</f>
        <v>0</v>
      </c>
      <c r="F134" s="55">
        <f>+F135</f>
        <v>35723637</v>
      </c>
      <c r="G134" s="55">
        <f>+G135</f>
        <v>35723637</v>
      </c>
      <c r="H134" s="322"/>
      <c r="I134" s="55">
        <f>+I135</f>
        <v>35723637</v>
      </c>
      <c r="J134" s="271"/>
      <c r="K134" s="271"/>
      <c r="L134" s="55">
        <f>+L135</f>
        <v>35723637</v>
      </c>
      <c r="M134" s="55">
        <f>+M135</f>
        <v>35723637</v>
      </c>
      <c r="N134" s="271"/>
    </row>
    <row r="135" spans="1:14" ht="15.75" customHeight="1">
      <c r="A135" s="51">
        <v>1</v>
      </c>
      <c r="B135" s="233" t="s">
        <v>28</v>
      </c>
      <c r="C135" s="179" t="s">
        <v>125</v>
      </c>
      <c r="D135" s="228">
        <f>+E135+F135</f>
        <v>35723637</v>
      </c>
      <c r="E135" s="228"/>
      <c r="F135" s="228">
        <v>35723637</v>
      </c>
      <c r="G135" s="228">
        <f>F135</f>
        <v>35723637</v>
      </c>
      <c r="H135" s="322"/>
      <c r="I135" s="228">
        <f>+G135</f>
        <v>35723637</v>
      </c>
      <c r="J135" s="271"/>
      <c r="K135" s="271"/>
      <c r="L135" s="228">
        <f>F135</f>
        <v>35723637</v>
      </c>
      <c r="M135" s="228">
        <f>D135</f>
        <v>35723637</v>
      </c>
      <c r="N135" s="271"/>
    </row>
    <row r="136" spans="1:14" ht="15.75" customHeight="1">
      <c r="A136" s="124"/>
      <c r="B136" s="238" t="s">
        <v>651</v>
      </c>
      <c r="C136" s="82"/>
      <c r="D136" s="55">
        <f aca="true" t="shared" si="2" ref="D136:I136">+D137</f>
        <v>105854000</v>
      </c>
      <c r="E136" s="55">
        <f t="shared" si="2"/>
        <v>0</v>
      </c>
      <c r="F136" s="55">
        <f t="shared" si="2"/>
        <v>105854000</v>
      </c>
      <c r="G136" s="55">
        <f t="shared" si="2"/>
        <v>105854000</v>
      </c>
      <c r="H136" s="322"/>
      <c r="I136" s="55">
        <f t="shared" si="2"/>
        <v>105854000</v>
      </c>
      <c r="J136" s="271"/>
      <c r="K136" s="271"/>
      <c r="L136" s="55">
        <f>+L137</f>
        <v>105854000</v>
      </c>
      <c r="M136" s="55">
        <f>+M137</f>
        <v>105854000</v>
      </c>
      <c r="N136" s="271"/>
    </row>
    <row r="137" spans="1:14" ht="15.75" customHeight="1">
      <c r="A137" s="51">
        <v>1</v>
      </c>
      <c r="B137" s="28" t="s">
        <v>29</v>
      </c>
      <c r="C137" s="51" t="s">
        <v>484</v>
      </c>
      <c r="D137" s="228">
        <f>+E137+F137</f>
        <v>105854000</v>
      </c>
      <c r="E137" s="228"/>
      <c r="F137" s="228">
        <v>105854000</v>
      </c>
      <c r="G137" s="228">
        <f>F137</f>
        <v>105854000</v>
      </c>
      <c r="H137" s="322"/>
      <c r="I137" s="228">
        <f>+G137</f>
        <v>105854000</v>
      </c>
      <c r="J137" s="271"/>
      <c r="K137" s="271"/>
      <c r="L137" s="228">
        <f>F137</f>
        <v>105854000</v>
      </c>
      <c r="M137" s="228">
        <f>D137</f>
        <v>105854000</v>
      </c>
      <c r="N137" s="271"/>
    </row>
    <row r="138" spans="1:14" ht="15.75" customHeight="1">
      <c r="A138" s="124"/>
      <c r="B138" s="238" t="s">
        <v>166</v>
      </c>
      <c r="C138" s="82"/>
      <c r="D138" s="55">
        <f>+D139</f>
        <v>1032479000</v>
      </c>
      <c r="E138" s="55">
        <f>+E139</f>
        <v>0</v>
      </c>
      <c r="F138" s="55">
        <f>+F139</f>
        <v>1032479000</v>
      </c>
      <c r="G138" s="55">
        <f>+G139</f>
        <v>5000000</v>
      </c>
      <c r="H138" s="322"/>
      <c r="I138" s="55">
        <f>+I139</f>
        <v>5000000</v>
      </c>
      <c r="J138" s="271"/>
      <c r="K138" s="271"/>
      <c r="L138" s="55">
        <f>+L139</f>
        <v>1032479000</v>
      </c>
      <c r="M138" s="55">
        <f>+M139</f>
        <v>1032479000</v>
      </c>
      <c r="N138" s="271"/>
    </row>
    <row r="139" spans="1:14" ht="15.75" customHeight="1">
      <c r="A139" s="51">
        <v>1</v>
      </c>
      <c r="B139" s="233" t="s">
        <v>30</v>
      </c>
      <c r="C139" s="179" t="s">
        <v>109</v>
      </c>
      <c r="D139" s="228">
        <f>+E139+F139</f>
        <v>1032479000</v>
      </c>
      <c r="E139" s="228"/>
      <c r="F139" s="228">
        <v>1032479000</v>
      </c>
      <c r="G139" s="228">
        <v>5000000</v>
      </c>
      <c r="H139" s="322"/>
      <c r="I139" s="228">
        <f>+G139</f>
        <v>5000000</v>
      </c>
      <c r="J139" s="271"/>
      <c r="K139" s="271"/>
      <c r="L139" s="228">
        <f>F139</f>
        <v>1032479000</v>
      </c>
      <c r="M139" s="228">
        <f>D139</f>
        <v>1032479000</v>
      </c>
      <c r="N139" s="271"/>
    </row>
    <row r="140" spans="1:14" ht="15.75" customHeight="1">
      <c r="A140" s="124"/>
      <c r="B140" s="238" t="s">
        <v>198</v>
      </c>
      <c r="C140" s="82"/>
      <c r="D140" s="55">
        <f>+D141</f>
        <v>1702481000</v>
      </c>
      <c r="E140" s="55">
        <f>+E141</f>
        <v>0</v>
      </c>
      <c r="F140" s="55">
        <f>+F141</f>
        <v>1702481000</v>
      </c>
      <c r="G140" s="55">
        <f>+G141</f>
        <v>1000000</v>
      </c>
      <c r="H140" s="322"/>
      <c r="I140" s="55">
        <f>+I141</f>
        <v>1000000</v>
      </c>
      <c r="J140" s="271"/>
      <c r="K140" s="271"/>
      <c r="L140" s="55">
        <f>+L141</f>
        <v>1702481000</v>
      </c>
      <c r="M140" s="55">
        <f>+M141</f>
        <v>1702481000</v>
      </c>
      <c r="N140" s="271"/>
    </row>
    <row r="141" spans="1:14" ht="15.75" customHeight="1">
      <c r="A141" s="51">
        <v>1</v>
      </c>
      <c r="B141" s="233" t="s">
        <v>31</v>
      </c>
      <c r="C141" s="179" t="s">
        <v>105</v>
      </c>
      <c r="D141" s="228">
        <f>+E141+F141</f>
        <v>1702481000</v>
      </c>
      <c r="E141" s="228"/>
      <c r="F141" s="228">
        <v>1702481000</v>
      </c>
      <c r="G141" s="228">
        <v>1000000</v>
      </c>
      <c r="H141" s="322"/>
      <c r="I141" s="228">
        <f>+G141</f>
        <v>1000000</v>
      </c>
      <c r="J141" s="271"/>
      <c r="K141" s="271"/>
      <c r="L141" s="228">
        <f>F141</f>
        <v>1702481000</v>
      </c>
      <c r="M141" s="228">
        <f>D141</f>
        <v>1702481000</v>
      </c>
      <c r="N141" s="271"/>
    </row>
    <row r="142" spans="1:14" ht="15.75" customHeight="1">
      <c r="A142" s="241" t="s">
        <v>32</v>
      </c>
      <c r="B142" s="242" t="s">
        <v>127</v>
      </c>
      <c r="C142" s="244"/>
      <c r="D142" s="53">
        <f aca="true" t="shared" si="3" ref="D142:I143">+D143</f>
        <v>1265052000</v>
      </c>
      <c r="E142" s="53">
        <f t="shared" si="3"/>
        <v>0</v>
      </c>
      <c r="F142" s="53">
        <f t="shared" si="3"/>
        <v>1265052000</v>
      </c>
      <c r="G142" s="53">
        <f t="shared" si="3"/>
        <v>1265052000</v>
      </c>
      <c r="H142" s="322"/>
      <c r="I142" s="53">
        <f t="shared" si="3"/>
        <v>632526000</v>
      </c>
      <c r="J142" s="271"/>
      <c r="K142" s="271"/>
      <c r="L142" s="53">
        <f>+L143</f>
        <v>1265052000</v>
      </c>
      <c r="M142" s="53">
        <f>+M143</f>
        <v>1265052000</v>
      </c>
      <c r="N142" s="271"/>
    </row>
    <row r="143" spans="1:14" ht="15.75" customHeight="1">
      <c r="A143" s="124"/>
      <c r="B143" s="238" t="s">
        <v>651</v>
      </c>
      <c r="C143" s="82"/>
      <c r="D143" s="55">
        <f t="shared" si="3"/>
        <v>1265052000</v>
      </c>
      <c r="E143" s="55">
        <f t="shared" si="3"/>
        <v>0</v>
      </c>
      <c r="F143" s="55">
        <f t="shared" si="3"/>
        <v>1265052000</v>
      </c>
      <c r="G143" s="55">
        <f t="shared" si="3"/>
        <v>1265052000</v>
      </c>
      <c r="H143" s="322"/>
      <c r="I143" s="55">
        <f t="shared" si="3"/>
        <v>632526000</v>
      </c>
      <c r="J143" s="271"/>
      <c r="K143" s="271"/>
      <c r="L143" s="55">
        <f>+L144</f>
        <v>1265052000</v>
      </c>
      <c r="M143" s="55">
        <f>+M144</f>
        <v>1265052000</v>
      </c>
      <c r="N143" s="271"/>
    </row>
    <row r="144" spans="1:14" ht="15.75" customHeight="1">
      <c r="A144" s="51">
        <v>1</v>
      </c>
      <c r="B144" s="233" t="s">
        <v>33</v>
      </c>
      <c r="C144" s="179" t="s">
        <v>484</v>
      </c>
      <c r="D144" s="228">
        <f>+E144+F144</f>
        <v>1265052000</v>
      </c>
      <c r="E144" s="228"/>
      <c r="F144" s="228">
        <v>1265052000</v>
      </c>
      <c r="G144" s="228">
        <f>F144</f>
        <v>1265052000</v>
      </c>
      <c r="H144" s="322"/>
      <c r="I144" s="228">
        <f>+G144*0.5</f>
        <v>632526000</v>
      </c>
      <c r="J144" s="271"/>
      <c r="K144" s="271"/>
      <c r="L144" s="228">
        <f>F144</f>
        <v>1265052000</v>
      </c>
      <c r="M144" s="228">
        <f>D144</f>
        <v>1265052000</v>
      </c>
      <c r="N144" s="271"/>
    </row>
    <row r="145" spans="1:14" ht="15.75" customHeight="1">
      <c r="A145" s="119" t="s">
        <v>322</v>
      </c>
      <c r="B145" s="240" t="s">
        <v>34</v>
      </c>
      <c r="C145" s="245"/>
      <c r="D145" s="246">
        <f>+D146+D149+D151+D153+D155+D157+D159+D161+D163+D165+D167</f>
        <v>1833044000</v>
      </c>
      <c r="E145" s="246">
        <f>+E146+E149+E151+E153+E155+E157+E159+E161+E163+E165+E167</f>
        <v>0</v>
      </c>
      <c r="F145" s="246">
        <f>+F146+F149+F151+F153+F155+F157+F159+F161+F163+F165+F167</f>
        <v>1833044000</v>
      </c>
      <c r="G145" s="246">
        <f>+G146+G149+G151+G153+G155+G157+G159+G161+G163+G165+G167</f>
        <v>1833044000</v>
      </c>
      <c r="H145" s="321">
        <f>+G145/$D145</f>
        <v>1</v>
      </c>
      <c r="I145" s="246">
        <f>+I146+I149+I151+I153+I155+I157+I159+I161+I163+I165+I167</f>
        <v>1833044000</v>
      </c>
      <c r="J145" s="321">
        <f>+I145/$D145</f>
        <v>1</v>
      </c>
      <c r="K145" s="246"/>
      <c r="L145" s="246">
        <f>+L146+L149+L151+L153+L155+L157+L159+L161+L163+L165+L167</f>
        <v>1833044000</v>
      </c>
      <c r="M145" s="246">
        <f>+M146+M149+M151+M153+M155+M157+M159+M161+M163+M165+M167</f>
        <v>1833044000</v>
      </c>
      <c r="N145" s="271"/>
    </row>
    <row r="146" spans="1:14" ht="15.75" customHeight="1">
      <c r="A146" s="124"/>
      <c r="B146" s="238" t="s">
        <v>156</v>
      </c>
      <c r="C146" s="82"/>
      <c r="D146" s="55">
        <f>+D147+D148</f>
        <v>165892000</v>
      </c>
      <c r="E146" s="55">
        <f>+E147+E148</f>
        <v>0</v>
      </c>
      <c r="F146" s="55">
        <f>+F147+F148</f>
        <v>165892000</v>
      </c>
      <c r="G146" s="55">
        <f>+G147+G148</f>
        <v>165892000</v>
      </c>
      <c r="H146" s="322"/>
      <c r="I146" s="55">
        <f>+I147+I148</f>
        <v>165892000</v>
      </c>
      <c r="J146" s="271"/>
      <c r="K146" s="271"/>
      <c r="L146" s="55">
        <f>+L147+L148</f>
        <v>165892000</v>
      </c>
      <c r="M146" s="55">
        <f>+M147+M148</f>
        <v>165892000</v>
      </c>
      <c r="N146" s="271"/>
    </row>
    <row r="147" spans="1:14" ht="15.75" customHeight="1">
      <c r="A147" s="51">
        <v>1</v>
      </c>
      <c r="B147" s="233" t="s">
        <v>35</v>
      </c>
      <c r="C147" s="82" t="s">
        <v>532</v>
      </c>
      <c r="D147" s="228">
        <f>+E147+F147</f>
        <v>156796000</v>
      </c>
      <c r="E147" s="228"/>
      <c r="F147" s="228">
        <v>156796000</v>
      </c>
      <c r="G147" s="228">
        <f>F147</f>
        <v>156796000</v>
      </c>
      <c r="H147" s="322"/>
      <c r="I147" s="228">
        <f>G147</f>
        <v>156796000</v>
      </c>
      <c r="J147" s="271"/>
      <c r="K147" s="271"/>
      <c r="L147" s="228">
        <f>F147</f>
        <v>156796000</v>
      </c>
      <c r="M147" s="228">
        <f>D147</f>
        <v>156796000</v>
      </c>
      <c r="N147" s="271"/>
    </row>
    <row r="148" spans="1:14" ht="15.75" customHeight="1">
      <c r="A148" s="51">
        <v>2</v>
      </c>
      <c r="B148" s="128" t="s">
        <v>36</v>
      </c>
      <c r="C148" s="58" t="s">
        <v>532</v>
      </c>
      <c r="D148" s="228">
        <f>+E148+F148</f>
        <v>9096000</v>
      </c>
      <c r="E148" s="228"/>
      <c r="F148" s="228">
        <v>9096000</v>
      </c>
      <c r="G148" s="228">
        <f>F148</f>
        <v>9096000</v>
      </c>
      <c r="H148" s="322"/>
      <c r="I148" s="228">
        <f>G148</f>
        <v>9096000</v>
      </c>
      <c r="J148" s="271"/>
      <c r="K148" s="271"/>
      <c r="L148" s="228">
        <f>F148</f>
        <v>9096000</v>
      </c>
      <c r="M148" s="228">
        <f>D148</f>
        <v>9096000</v>
      </c>
      <c r="N148" s="271"/>
    </row>
    <row r="149" spans="1:14" ht="15.75" customHeight="1">
      <c r="A149" s="124"/>
      <c r="B149" s="132" t="s">
        <v>430</v>
      </c>
      <c r="C149" s="82"/>
      <c r="D149" s="55">
        <f>+D150</f>
        <v>67566000</v>
      </c>
      <c r="E149" s="55">
        <f>+E150</f>
        <v>0</v>
      </c>
      <c r="F149" s="55">
        <f>+F150</f>
        <v>67566000</v>
      </c>
      <c r="G149" s="55">
        <f>+G150</f>
        <v>67566000</v>
      </c>
      <c r="H149" s="322"/>
      <c r="I149" s="55">
        <f>+I150</f>
        <v>67566000</v>
      </c>
      <c r="J149" s="271"/>
      <c r="K149" s="271"/>
      <c r="L149" s="55">
        <f>+L150</f>
        <v>67566000</v>
      </c>
      <c r="M149" s="55">
        <f>+M150</f>
        <v>67566000</v>
      </c>
      <c r="N149" s="271"/>
    </row>
    <row r="150" spans="1:14" ht="15.75" customHeight="1">
      <c r="A150" s="51">
        <v>3</v>
      </c>
      <c r="B150" s="233" t="s">
        <v>37</v>
      </c>
      <c r="C150" s="82" t="s">
        <v>599</v>
      </c>
      <c r="D150" s="228">
        <f>+E150+F150</f>
        <v>67566000</v>
      </c>
      <c r="E150" s="228"/>
      <c r="F150" s="228">
        <v>67566000</v>
      </c>
      <c r="G150" s="228">
        <f>F150</f>
        <v>67566000</v>
      </c>
      <c r="H150" s="322"/>
      <c r="I150" s="228">
        <f>G150</f>
        <v>67566000</v>
      </c>
      <c r="J150" s="271"/>
      <c r="K150" s="271"/>
      <c r="L150" s="228">
        <f>F150</f>
        <v>67566000</v>
      </c>
      <c r="M150" s="228">
        <f>D150</f>
        <v>67566000</v>
      </c>
      <c r="N150" s="271"/>
    </row>
    <row r="151" spans="1:14" ht="15.75" customHeight="1">
      <c r="A151" s="124"/>
      <c r="B151" s="230" t="s">
        <v>231</v>
      </c>
      <c r="C151" s="82"/>
      <c r="D151" s="55">
        <f>+D152</f>
        <v>70000000</v>
      </c>
      <c r="E151" s="55">
        <f>+E152</f>
        <v>0</v>
      </c>
      <c r="F151" s="55">
        <f>+F152</f>
        <v>70000000</v>
      </c>
      <c r="G151" s="55">
        <f>+G152</f>
        <v>70000000</v>
      </c>
      <c r="H151" s="322"/>
      <c r="I151" s="55">
        <f>+I152</f>
        <v>70000000</v>
      </c>
      <c r="J151" s="271"/>
      <c r="K151" s="271"/>
      <c r="L151" s="55">
        <f>+L152</f>
        <v>70000000</v>
      </c>
      <c r="M151" s="55">
        <f>+M152</f>
        <v>70000000</v>
      </c>
      <c r="N151" s="271"/>
    </row>
    <row r="152" spans="1:14" ht="25.5" customHeight="1">
      <c r="A152" s="51">
        <v>5</v>
      </c>
      <c r="B152" s="28" t="s">
        <v>38</v>
      </c>
      <c r="C152" s="51" t="s">
        <v>107</v>
      </c>
      <c r="D152" s="228">
        <f>+E152+F152</f>
        <v>70000000</v>
      </c>
      <c r="E152" s="228"/>
      <c r="F152" s="228">
        <v>70000000</v>
      </c>
      <c r="G152" s="228">
        <f>F152</f>
        <v>70000000</v>
      </c>
      <c r="H152" s="322"/>
      <c r="I152" s="228">
        <f>G152</f>
        <v>70000000</v>
      </c>
      <c r="J152" s="271"/>
      <c r="K152" s="271"/>
      <c r="L152" s="228">
        <f>F152</f>
        <v>70000000</v>
      </c>
      <c r="M152" s="228">
        <f>D152</f>
        <v>70000000</v>
      </c>
      <c r="N152" s="271"/>
    </row>
    <row r="153" spans="1:14" ht="15.75" customHeight="1">
      <c r="A153" s="124"/>
      <c r="B153" s="230" t="s">
        <v>222</v>
      </c>
      <c r="C153" s="82"/>
      <c r="D153" s="55">
        <f>+D154</f>
        <v>191244000</v>
      </c>
      <c r="E153" s="55">
        <f>+E154</f>
        <v>0</v>
      </c>
      <c r="F153" s="55">
        <f>+F154</f>
        <v>191244000</v>
      </c>
      <c r="G153" s="55">
        <f>+G154</f>
        <v>191244000</v>
      </c>
      <c r="H153" s="322"/>
      <c r="I153" s="55">
        <f>+I154</f>
        <v>191244000</v>
      </c>
      <c r="J153" s="271"/>
      <c r="K153" s="271"/>
      <c r="L153" s="55">
        <f>+L154</f>
        <v>191244000</v>
      </c>
      <c r="M153" s="55">
        <f>+M154</f>
        <v>191244000</v>
      </c>
      <c r="N153" s="271"/>
    </row>
    <row r="154" spans="1:14" ht="25.5" customHeight="1">
      <c r="A154" s="51">
        <v>10</v>
      </c>
      <c r="B154" s="28" t="s">
        <v>39</v>
      </c>
      <c r="C154" s="51" t="s">
        <v>123</v>
      </c>
      <c r="D154" s="228">
        <f>+E154+F154</f>
        <v>191244000</v>
      </c>
      <c r="E154" s="228"/>
      <c r="F154" s="228">
        <v>191244000</v>
      </c>
      <c r="G154" s="228">
        <f>F154</f>
        <v>191244000</v>
      </c>
      <c r="H154" s="322"/>
      <c r="I154" s="228">
        <f>G154</f>
        <v>191244000</v>
      </c>
      <c r="J154" s="271"/>
      <c r="K154" s="271"/>
      <c r="L154" s="228">
        <f>F154</f>
        <v>191244000</v>
      </c>
      <c r="M154" s="228">
        <f>D154</f>
        <v>191244000</v>
      </c>
      <c r="N154" s="271"/>
    </row>
    <row r="155" spans="1:14" ht="15.75" customHeight="1">
      <c r="A155" s="124"/>
      <c r="B155" s="231" t="s">
        <v>169</v>
      </c>
      <c r="C155" s="82"/>
      <c r="D155" s="55">
        <f>+D156</f>
        <v>846000000</v>
      </c>
      <c r="E155" s="55">
        <f>+E156</f>
        <v>0</v>
      </c>
      <c r="F155" s="55">
        <f>+F156</f>
        <v>846000000</v>
      </c>
      <c r="G155" s="55">
        <f>+G156</f>
        <v>846000000</v>
      </c>
      <c r="H155" s="322"/>
      <c r="I155" s="55">
        <f>+I156</f>
        <v>846000000</v>
      </c>
      <c r="J155" s="271"/>
      <c r="K155" s="271"/>
      <c r="L155" s="55">
        <f>+L156</f>
        <v>846000000</v>
      </c>
      <c r="M155" s="55">
        <f>+M156</f>
        <v>846000000</v>
      </c>
      <c r="N155" s="271"/>
    </row>
    <row r="156" spans="1:14" ht="15.75" customHeight="1">
      <c r="A156" s="51">
        <f>+A154+1</f>
        <v>11</v>
      </c>
      <c r="B156" s="28" t="s">
        <v>40</v>
      </c>
      <c r="C156" s="51" t="s">
        <v>118</v>
      </c>
      <c r="D156" s="228">
        <f>+E156+F156</f>
        <v>846000000</v>
      </c>
      <c r="E156" s="228"/>
      <c r="F156" s="228">
        <v>846000000</v>
      </c>
      <c r="G156" s="228">
        <f>F156</f>
        <v>846000000</v>
      </c>
      <c r="H156" s="322"/>
      <c r="I156" s="228">
        <f>G156</f>
        <v>846000000</v>
      </c>
      <c r="J156" s="271"/>
      <c r="K156" s="271"/>
      <c r="L156" s="228">
        <f>F156</f>
        <v>846000000</v>
      </c>
      <c r="M156" s="228">
        <f>D156</f>
        <v>846000000</v>
      </c>
      <c r="N156" s="271"/>
    </row>
    <row r="157" spans="1:14" ht="15.75" customHeight="1">
      <c r="A157" s="124"/>
      <c r="B157" s="131" t="s">
        <v>240</v>
      </c>
      <c r="C157" s="226"/>
      <c r="D157" s="55">
        <f>+D158</f>
        <v>38025000</v>
      </c>
      <c r="E157" s="55">
        <f>+E158</f>
        <v>0</v>
      </c>
      <c r="F157" s="55">
        <f>+F158</f>
        <v>38025000</v>
      </c>
      <c r="G157" s="55">
        <f>+G158</f>
        <v>38025000</v>
      </c>
      <c r="H157" s="322"/>
      <c r="I157" s="55">
        <f>+I158</f>
        <v>38025000</v>
      </c>
      <c r="J157" s="271"/>
      <c r="K157" s="271"/>
      <c r="L157" s="55">
        <f>+L158</f>
        <v>38025000</v>
      </c>
      <c r="M157" s="55">
        <f>+M158</f>
        <v>38025000</v>
      </c>
      <c r="N157" s="271"/>
    </row>
    <row r="158" spans="1:14" ht="25.5" customHeight="1">
      <c r="A158" s="51"/>
      <c r="B158" s="77" t="s">
        <v>41</v>
      </c>
      <c r="C158" s="51" t="s">
        <v>137</v>
      </c>
      <c r="D158" s="228">
        <f>+E158+F158</f>
        <v>38025000</v>
      </c>
      <c r="E158" s="228"/>
      <c r="F158" s="228">
        <v>38025000</v>
      </c>
      <c r="G158" s="228">
        <f>F158</f>
        <v>38025000</v>
      </c>
      <c r="H158" s="322"/>
      <c r="I158" s="228">
        <f>G158</f>
        <v>38025000</v>
      </c>
      <c r="J158" s="271"/>
      <c r="K158" s="271"/>
      <c r="L158" s="228">
        <f>F158</f>
        <v>38025000</v>
      </c>
      <c r="M158" s="228">
        <f>D158</f>
        <v>38025000</v>
      </c>
      <c r="N158" s="271"/>
    </row>
    <row r="159" spans="1:14" ht="15.75" customHeight="1">
      <c r="A159" s="124"/>
      <c r="B159" s="118" t="s">
        <v>204</v>
      </c>
      <c r="C159" s="226"/>
      <c r="D159" s="55">
        <f>+D160</f>
        <v>58000000</v>
      </c>
      <c r="E159" s="55">
        <f>+E160</f>
        <v>0</v>
      </c>
      <c r="F159" s="55">
        <f>+F160</f>
        <v>58000000</v>
      </c>
      <c r="G159" s="55">
        <f>+G160</f>
        <v>58000000</v>
      </c>
      <c r="H159" s="322"/>
      <c r="I159" s="55">
        <f>+I160</f>
        <v>58000000</v>
      </c>
      <c r="J159" s="271"/>
      <c r="K159" s="271"/>
      <c r="L159" s="55">
        <f>+L160</f>
        <v>58000000</v>
      </c>
      <c r="M159" s="55">
        <f>+M160</f>
        <v>58000000</v>
      </c>
      <c r="N159" s="271"/>
    </row>
    <row r="160" spans="1:14" ht="15.75" customHeight="1">
      <c r="A160" s="51">
        <f>+A158+1</f>
        <v>1</v>
      </c>
      <c r="B160" s="227" t="s">
        <v>42</v>
      </c>
      <c r="C160" s="179" t="s">
        <v>139</v>
      </c>
      <c r="D160" s="228">
        <f>+E160+F160</f>
        <v>58000000</v>
      </c>
      <c r="E160" s="228"/>
      <c r="F160" s="228">
        <v>58000000</v>
      </c>
      <c r="G160" s="228">
        <f>F160</f>
        <v>58000000</v>
      </c>
      <c r="H160" s="322"/>
      <c r="I160" s="228">
        <f>G160</f>
        <v>58000000</v>
      </c>
      <c r="J160" s="271"/>
      <c r="K160" s="271"/>
      <c r="L160" s="228">
        <f>F160</f>
        <v>58000000</v>
      </c>
      <c r="M160" s="228">
        <f>D160</f>
        <v>58000000</v>
      </c>
      <c r="N160" s="271"/>
    </row>
    <row r="161" spans="1:14" ht="15.75" customHeight="1">
      <c r="A161" s="124"/>
      <c r="B161" s="230" t="s">
        <v>231</v>
      </c>
      <c r="C161" s="82"/>
      <c r="D161" s="55">
        <f>+D162</f>
        <v>273400000</v>
      </c>
      <c r="E161" s="55">
        <f>+E162</f>
        <v>0</v>
      </c>
      <c r="F161" s="55">
        <f>+F162</f>
        <v>273400000</v>
      </c>
      <c r="G161" s="55">
        <f>+G162</f>
        <v>273400000</v>
      </c>
      <c r="H161" s="322"/>
      <c r="I161" s="55">
        <f>+I162</f>
        <v>273400000</v>
      </c>
      <c r="J161" s="271"/>
      <c r="K161" s="271"/>
      <c r="L161" s="55">
        <f>+L162</f>
        <v>273400000</v>
      </c>
      <c r="M161" s="55">
        <f>+M162</f>
        <v>273400000</v>
      </c>
      <c r="N161" s="271"/>
    </row>
    <row r="162" spans="1:14" ht="15.75" customHeight="1">
      <c r="A162" s="51">
        <v>1</v>
      </c>
      <c r="B162" s="28" t="s">
        <v>43</v>
      </c>
      <c r="C162" s="51" t="s">
        <v>107</v>
      </c>
      <c r="D162" s="228">
        <f>+E162+F162</f>
        <v>273400000</v>
      </c>
      <c r="E162" s="228"/>
      <c r="F162" s="228">
        <v>273400000</v>
      </c>
      <c r="G162" s="228">
        <f>F162</f>
        <v>273400000</v>
      </c>
      <c r="H162" s="322"/>
      <c r="I162" s="228">
        <f>G162</f>
        <v>273400000</v>
      </c>
      <c r="J162" s="271"/>
      <c r="K162" s="271"/>
      <c r="L162" s="228">
        <f>F162</f>
        <v>273400000</v>
      </c>
      <c r="M162" s="228">
        <f>D162</f>
        <v>273400000</v>
      </c>
      <c r="N162" s="271"/>
    </row>
    <row r="163" spans="1:14" ht="15.75" customHeight="1">
      <c r="A163" s="124"/>
      <c r="B163" s="230" t="s">
        <v>249</v>
      </c>
      <c r="C163" s="82"/>
      <c r="D163" s="55">
        <f>+D164</f>
        <v>42878000</v>
      </c>
      <c r="E163" s="55">
        <f>+E164</f>
        <v>0</v>
      </c>
      <c r="F163" s="55">
        <f>+F164</f>
        <v>42878000</v>
      </c>
      <c r="G163" s="55">
        <f>+G164</f>
        <v>42878000</v>
      </c>
      <c r="H163" s="322"/>
      <c r="I163" s="55">
        <f>+I164</f>
        <v>42878000</v>
      </c>
      <c r="J163" s="271"/>
      <c r="K163" s="271"/>
      <c r="L163" s="55">
        <f>+L164</f>
        <v>42878000</v>
      </c>
      <c r="M163" s="55">
        <f>+M164</f>
        <v>42878000</v>
      </c>
      <c r="N163" s="271"/>
    </row>
    <row r="164" spans="1:14" ht="15.75" customHeight="1">
      <c r="A164" s="51">
        <v>3</v>
      </c>
      <c r="B164" s="28" t="s">
        <v>44</v>
      </c>
      <c r="C164" s="126" t="s">
        <v>106</v>
      </c>
      <c r="D164" s="228">
        <f>+E164+F164</f>
        <v>42878000</v>
      </c>
      <c r="E164" s="228"/>
      <c r="F164" s="228">
        <v>42878000</v>
      </c>
      <c r="G164" s="228">
        <f>F164</f>
        <v>42878000</v>
      </c>
      <c r="H164" s="322"/>
      <c r="I164" s="228">
        <f>G164</f>
        <v>42878000</v>
      </c>
      <c r="J164" s="271"/>
      <c r="K164" s="271"/>
      <c r="L164" s="228">
        <f>F164</f>
        <v>42878000</v>
      </c>
      <c r="M164" s="228">
        <f>D164</f>
        <v>42878000</v>
      </c>
      <c r="N164" s="271"/>
    </row>
    <row r="165" spans="1:14" ht="15.75" customHeight="1">
      <c r="A165" s="124"/>
      <c r="B165" s="231" t="s">
        <v>208</v>
      </c>
      <c r="C165" s="82"/>
      <c r="D165" s="55">
        <f>+D166</f>
        <v>19039000</v>
      </c>
      <c r="E165" s="55">
        <f>+E166</f>
        <v>0</v>
      </c>
      <c r="F165" s="55">
        <f>+F166</f>
        <v>19039000</v>
      </c>
      <c r="G165" s="55">
        <f>+G166</f>
        <v>19039000</v>
      </c>
      <c r="H165" s="322"/>
      <c r="I165" s="55">
        <f>+I166</f>
        <v>19039000</v>
      </c>
      <c r="J165" s="271"/>
      <c r="K165" s="271"/>
      <c r="L165" s="55">
        <f>+L166</f>
        <v>19039000</v>
      </c>
      <c r="M165" s="55">
        <f>+M166</f>
        <v>19039000</v>
      </c>
      <c r="N165" s="271"/>
    </row>
    <row r="166" spans="1:14" ht="15.75" customHeight="1">
      <c r="A166" s="51">
        <v>8</v>
      </c>
      <c r="B166" s="28" t="s">
        <v>45</v>
      </c>
      <c r="C166" s="126" t="s">
        <v>138</v>
      </c>
      <c r="D166" s="228">
        <f>+E166+F166</f>
        <v>19039000</v>
      </c>
      <c r="E166" s="228"/>
      <c r="F166" s="228">
        <v>19039000</v>
      </c>
      <c r="G166" s="228">
        <f>F166</f>
        <v>19039000</v>
      </c>
      <c r="H166" s="322"/>
      <c r="I166" s="228">
        <f>G166</f>
        <v>19039000</v>
      </c>
      <c r="J166" s="271"/>
      <c r="K166" s="271"/>
      <c r="L166" s="228">
        <f>F166</f>
        <v>19039000</v>
      </c>
      <c r="M166" s="228">
        <f>D166</f>
        <v>19039000</v>
      </c>
      <c r="N166" s="271"/>
    </row>
    <row r="167" spans="1:14" ht="15.75" customHeight="1">
      <c r="A167" s="124"/>
      <c r="B167" s="231" t="s">
        <v>662</v>
      </c>
      <c r="C167" s="126"/>
      <c r="D167" s="55">
        <f>+D168</f>
        <v>61000000</v>
      </c>
      <c r="E167" s="55">
        <f>+E168</f>
        <v>0</v>
      </c>
      <c r="F167" s="55">
        <f>+F168</f>
        <v>61000000</v>
      </c>
      <c r="G167" s="55">
        <f>+G168</f>
        <v>61000000</v>
      </c>
      <c r="H167" s="322"/>
      <c r="I167" s="55">
        <f>+I168</f>
        <v>61000000</v>
      </c>
      <c r="J167" s="271"/>
      <c r="K167" s="271"/>
      <c r="L167" s="55">
        <f>+L168</f>
        <v>61000000</v>
      </c>
      <c r="M167" s="55">
        <f>+M168</f>
        <v>61000000</v>
      </c>
      <c r="N167" s="271"/>
    </row>
    <row r="168" spans="1:14" ht="26.25" customHeight="1">
      <c r="A168" s="51"/>
      <c r="B168" s="28" t="s">
        <v>46</v>
      </c>
      <c r="C168" s="126" t="s">
        <v>664</v>
      </c>
      <c r="D168" s="228">
        <f>+E168+F168</f>
        <v>61000000</v>
      </c>
      <c r="E168" s="228"/>
      <c r="F168" s="228">
        <v>61000000</v>
      </c>
      <c r="G168" s="228">
        <f>F168</f>
        <v>61000000</v>
      </c>
      <c r="H168" s="322"/>
      <c r="I168" s="228">
        <f>G168</f>
        <v>61000000</v>
      </c>
      <c r="J168" s="271"/>
      <c r="K168" s="271"/>
      <c r="L168" s="228">
        <f>F168</f>
        <v>61000000</v>
      </c>
      <c r="M168" s="228">
        <f>D168</f>
        <v>61000000</v>
      </c>
      <c r="N168" s="271"/>
    </row>
    <row r="169" spans="1:14" ht="15.75" customHeight="1">
      <c r="A169" s="272" t="s">
        <v>494</v>
      </c>
      <c r="B169" s="218" t="s">
        <v>47</v>
      </c>
      <c r="C169" s="273"/>
      <c r="D169" s="274">
        <f>+D170+D179</f>
        <v>10114079750</v>
      </c>
      <c r="E169" s="274">
        <f>+E170+E179</f>
        <v>0</v>
      </c>
      <c r="F169" s="274">
        <f>+F170+F179</f>
        <v>10114079750</v>
      </c>
      <c r="G169" s="274">
        <f>+G170+G179</f>
        <v>3703198750</v>
      </c>
      <c r="H169" s="321">
        <f>+G169/$D169</f>
        <v>0.3661429256576704</v>
      </c>
      <c r="I169" s="274">
        <f>+I170+I179</f>
        <v>3179394750</v>
      </c>
      <c r="J169" s="321">
        <f>+I169/$D169</f>
        <v>0.3143533399566085</v>
      </c>
      <c r="K169" s="274"/>
      <c r="L169" s="274">
        <f>+L170+L179</f>
        <v>10114079750</v>
      </c>
      <c r="M169" s="274">
        <f>+M170+M179</f>
        <v>10114079750</v>
      </c>
      <c r="N169" s="271"/>
    </row>
    <row r="170" spans="1:14" ht="15.75" customHeight="1">
      <c r="A170" s="105"/>
      <c r="B170" s="69" t="s">
        <v>48</v>
      </c>
      <c r="C170" s="237"/>
      <c r="D170" s="94">
        <f>+D171+D173+D175+D177</f>
        <v>6874412750</v>
      </c>
      <c r="E170" s="94">
        <f>+E171+E173+E175+E177</f>
        <v>0</v>
      </c>
      <c r="F170" s="94">
        <f>+F171+F173+F175+F177</f>
        <v>6874412750</v>
      </c>
      <c r="G170" s="94">
        <f>+G171+G173+G175+G177</f>
        <v>1963531750</v>
      </c>
      <c r="H170" s="322"/>
      <c r="I170" s="94">
        <f>+I171+I173+I175+I177</f>
        <v>1963531750</v>
      </c>
      <c r="J170" s="271"/>
      <c r="K170" s="271"/>
      <c r="L170" s="94">
        <f>+L171+L173+L175+L177</f>
        <v>6874412750</v>
      </c>
      <c r="M170" s="94">
        <f>+M171+M173+M175+M177</f>
        <v>6874412750</v>
      </c>
      <c r="N170" s="271"/>
    </row>
    <row r="171" spans="1:14" ht="15.75" customHeight="1">
      <c r="A171" s="201"/>
      <c r="B171" s="125" t="s">
        <v>218</v>
      </c>
      <c r="C171" s="82"/>
      <c r="D171" s="55">
        <f>+D172</f>
        <v>363531750</v>
      </c>
      <c r="E171" s="55">
        <f>+E172</f>
        <v>0</v>
      </c>
      <c r="F171" s="55">
        <f>+F172</f>
        <v>363531750</v>
      </c>
      <c r="G171" s="55">
        <f>+G172</f>
        <v>363531750</v>
      </c>
      <c r="H171" s="322"/>
      <c r="I171" s="55">
        <f>+I172</f>
        <v>363531750</v>
      </c>
      <c r="J171" s="271"/>
      <c r="K171" s="271"/>
      <c r="L171" s="55">
        <f>+L172</f>
        <v>363531750</v>
      </c>
      <c r="M171" s="55">
        <f>+M172</f>
        <v>363531750</v>
      </c>
      <c r="N171" s="271"/>
    </row>
    <row r="172" spans="1:14" ht="15.75" customHeight="1">
      <c r="A172" s="51">
        <v>1</v>
      </c>
      <c r="B172" s="28" t="s">
        <v>49</v>
      </c>
      <c r="C172" s="51" t="s">
        <v>108</v>
      </c>
      <c r="D172" s="228">
        <f>+E172+F172</f>
        <v>363531750</v>
      </c>
      <c r="E172" s="228"/>
      <c r="F172" s="228">
        <v>363531750</v>
      </c>
      <c r="G172" s="228">
        <f>F172</f>
        <v>363531750</v>
      </c>
      <c r="H172" s="322"/>
      <c r="I172" s="228">
        <f>G172</f>
        <v>363531750</v>
      </c>
      <c r="J172" s="271"/>
      <c r="K172" s="271"/>
      <c r="L172" s="228">
        <f>F172</f>
        <v>363531750</v>
      </c>
      <c r="M172" s="228">
        <f>D172</f>
        <v>363531750</v>
      </c>
      <c r="N172" s="271"/>
    </row>
    <row r="173" spans="1:14" ht="15.75" customHeight="1">
      <c r="A173" s="51"/>
      <c r="B173" s="230" t="s">
        <v>231</v>
      </c>
      <c r="C173" s="82"/>
      <c r="D173" s="55">
        <f>+D174</f>
        <v>800000000</v>
      </c>
      <c r="E173" s="55">
        <f>+E174</f>
        <v>0</v>
      </c>
      <c r="F173" s="55">
        <f>+F174</f>
        <v>800000000</v>
      </c>
      <c r="G173" s="55">
        <f>+G174</f>
        <v>800000000</v>
      </c>
      <c r="H173" s="322"/>
      <c r="I173" s="55">
        <f>+I174</f>
        <v>800000000</v>
      </c>
      <c r="J173" s="271"/>
      <c r="K173" s="271"/>
      <c r="L173" s="55">
        <f>+L174</f>
        <v>800000000</v>
      </c>
      <c r="M173" s="55">
        <f>+M174</f>
        <v>800000000</v>
      </c>
      <c r="N173" s="271"/>
    </row>
    <row r="174" spans="1:14" ht="25.5" customHeight="1">
      <c r="A174" s="71">
        <v>3</v>
      </c>
      <c r="B174" s="247" t="s">
        <v>50</v>
      </c>
      <c r="C174" s="51" t="s">
        <v>107</v>
      </c>
      <c r="D174" s="228">
        <f>+E174+F174</f>
        <v>800000000</v>
      </c>
      <c r="E174" s="228"/>
      <c r="F174" s="228">
        <v>800000000</v>
      </c>
      <c r="G174" s="228">
        <f>F174</f>
        <v>800000000</v>
      </c>
      <c r="H174" s="322"/>
      <c r="I174" s="228">
        <f>G174</f>
        <v>800000000</v>
      </c>
      <c r="J174" s="271"/>
      <c r="K174" s="271"/>
      <c r="L174" s="228">
        <f>F174</f>
        <v>800000000</v>
      </c>
      <c r="M174" s="228">
        <f>D174</f>
        <v>800000000</v>
      </c>
      <c r="N174" s="271"/>
    </row>
    <row r="175" spans="1:14" ht="15.75" customHeight="1">
      <c r="A175" s="71"/>
      <c r="B175" s="230" t="s">
        <v>226</v>
      </c>
      <c r="C175" s="82"/>
      <c r="D175" s="55">
        <f>+D176</f>
        <v>800000000</v>
      </c>
      <c r="E175" s="55">
        <f>+E176</f>
        <v>0</v>
      </c>
      <c r="F175" s="55">
        <f>+F176</f>
        <v>800000000</v>
      </c>
      <c r="G175" s="55">
        <f>+G176</f>
        <v>800000000</v>
      </c>
      <c r="H175" s="322"/>
      <c r="I175" s="55">
        <f>+I176</f>
        <v>800000000</v>
      </c>
      <c r="J175" s="271"/>
      <c r="K175" s="271"/>
      <c r="L175" s="55">
        <f>+L176</f>
        <v>800000000</v>
      </c>
      <c r="M175" s="55">
        <f>+M176</f>
        <v>800000000</v>
      </c>
      <c r="N175" s="271"/>
    </row>
    <row r="176" spans="1:14" ht="15.75" customHeight="1">
      <c r="A176" s="71">
        <v>4</v>
      </c>
      <c r="B176" s="247" t="s">
        <v>51</v>
      </c>
      <c r="C176" s="51" t="s">
        <v>124</v>
      </c>
      <c r="D176" s="228">
        <f>+E176+F176</f>
        <v>800000000</v>
      </c>
      <c r="E176" s="228"/>
      <c r="F176" s="228">
        <v>800000000</v>
      </c>
      <c r="G176" s="228">
        <f>F176</f>
        <v>800000000</v>
      </c>
      <c r="H176" s="322"/>
      <c r="I176" s="228">
        <f>G176</f>
        <v>800000000</v>
      </c>
      <c r="J176" s="271"/>
      <c r="K176" s="271"/>
      <c r="L176" s="228">
        <f>F176</f>
        <v>800000000</v>
      </c>
      <c r="M176" s="228">
        <f>D176</f>
        <v>800000000</v>
      </c>
      <c r="N176" s="271"/>
    </row>
    <row r="177" spans="1:14" ht="15.75" customHeight="1">
      <c r="A177" s="71"/>
      <c r="B177" s="131" t="s">
        <v>141</v>
      </c>
      <c r="C177" s="226"/>
      <c r="D177" s="55">
        <f>+D178</f>
        <v>4910881000</v>
      </c>
      <c r="E177" s="55">
        <f>+E178</f>
        <v>0</v>
      </c>
      <c r="F177" s="55">
        <f>+F178</f>
        <v>4910881000</v>
      </c>
      <c r="G177" s="55">
        <f>+G178</f>
        <v>0</v>
      </c>
      <c r="H177" s="322"/>
      <c r="I177" s="55">
        <f>+I178</f>
        <v>0</v>
      </c>
      <c r="J177" s="271"/>
      <c r="K177" s="271"/>
      <c r="L177" s="55">
        <f>+L178</f>
        <v>4910881000</v>
      </c>
      <c r="M177" s="55">
        <f>+M178</f>
        <v>4910881000</v>
      </c>
      <c r="N177" s="271"/>
    </row>
    <row r="178" spans="1:14" ht="15.75" customHeight="1">
      <c r="A178" s="71">
        <v>6</v>
      </c>
      <c r="B178" s="214" t="s">
        <v>52</v>
      </c>
      <c r="C178" s="248" t="s">
        <v>125</v>
      </c>
      <c r="D178" s="228">
        <f>+E178+F178</f>
        <v>4910881000</v>
      </c>
      <c r="E178" s="228"/>
      <c r="F178" s="228">
        <v>4910881000</v>
      </c>
      <c r="G178" s="228"/>
      <c r="H178" s="322"/>
      <c r="I178" s="228"/>
      <c r="J178" s="271"/>
      <c r="K178" s="271"/>
      <c r="L178" s="228">
        <f>F178</f>
        <v>4910881000</v>
      </c>
      <c r="M178" s="228">
        <f>D178</f>
        <v>4910881000</v>
      </c>
      <c r="N178" s="271"/>
    </row>
    <row r="179" spans="1:14" ht="15.75" customHeight="1">
      <c r="A179" s="105"/>
      <c r="B179" s="69" t="s">
        <v>53</v>
      </c>
      <c r="C179" s="237"/>
      <c r="D179" s="94">
        <f>+D180+D185</f>
        <v>3239667000</v>
      </c>
      <c r="E179" s="94">
        <f>+E180+E185</f>
        <v>0</v>
      </c>
      <c r="F179" s="94">
        <f>+F180+F185</f>
        <v>3239667000</v>
      </c>
      <c r="G179" s="94">
        <f>+G180+G185</f>
        <v>1739667000</v>
      </c>
      <c r="H179" s="322"/>
      <c r="I179" s="94">
        <f>+I180+I185</f>
        <v>1215863000</v>
      </c>
      <c r="J179" s="271"/>
      <c r="K179" s="271"/>
      <c r="L179" s="94">
        <f>+L180+L185</f>
        <v>3239667000</v>
      </c>
      <c r="M179" s="94">
        <f>+M180+M185</f>
        <v>3239667000</v>
      </c>
      <c r="N179" s="271"/>
    </row>
    <row r="180" spans="1:14" ht="15.75" customHeight="1">
      <c r="A180" s="253" t="s">
        <v>98</v>
      </c>
      <c r="B180" s="275" t="s">
        <v>54</v>
      </c>
      <c r="C180" s="71"/>
      <c r="D180" s="249">
        <f>+D181+D183</f>
        <v>3047608000</v>
      </c>
      <c r="E180" s="249">
        <f>+E181+E183</f>
        <v>0</v>
      </c>
      <c r="F180" s="249">
        <f>+F181+F183</f>
        <v>3047608000</v>
      </c>
      <c r="G180" s="249">
        <f>+G181+G183</f>
        <v>1547608000</v>
      </c>
      <c r="H180" s="322"/>
      <c r="I180" s="249">
        <f>+I181+I183</f>
        <v>1023804000</v>
      </c>
      <c r="J180" s="271"/>
      <c r="K180" s="271"/>
      <c r="L180" s="249">
        <f>+L181+L183</f>
        <v>3047608000</v>
      </c>
      <c r="M180" s="249">
        <f>+M181+M183</f>
        <v>3047608000</v>
      </c>
      <c r="N180" s="271"/>
    </row>
    <row r="181" spans="1:14" ht="15.75" customHeight="1">
      <c r="A181" s="71"/>
      <c r="B181" s="250" t="s">
        <v>55</v>
      </c>
      <c r="C181" s="226"/>
      <c r="D181" s="55">
        <f>+D182</f>
        <v>1047608000</v>
      </c>
      <c r="E181" s="55">
        <f>+E182</f>
        <v>0</v>
      </c>
      <c r="F181" s="55">
        <f>+F182</f>
        <v>1047608000</v>
      </c>
      <c r="G181" s="55">
        <f>+G182</f>
        <v>1047608000</v>
      </c>
      <c r="H181" s="322"/>
      <c r="I181" s="55">
        <f>+I182</f>
        <v>523804000</v>
      </c>
      <c r="J181" s="271"/>
      <c r="K181" s="271"/>
      <c r="L181" s="55">
        <f>+L182</f>
        <v>1047608000</v>
      </c>
      <c r="M181" s="55">
        <f>+M182</f>
        <v>1047608000</v>
      </c>
      <c r="N181" s="271"/>
    </row>
    <row r="182" spans="1:14" ht="15.75" customHeight="1">
      <c r="A182" s="71">
        <v>1</v>
      </c>
      <c r="B182" s="251" t="s">
        <v>56</v>
      </c>
      <c r="C182" s="71" t="s">
        <v>125</v>
      </c>
      <c r="D182" s="228">
        <f>+E182+F182</f>
        <v>1047608000</v>
      </c>
      <c r="E182" s="78"/>
      <c r="F182" s="78">
        <v>1047608000</v>
      </c>
      <c r="G182" s="228">
        <f>F182</f>
        <v>1047608000</v>
      </c>
      <c r="H182" s="322"/>
      <c r="I182" s="81">
        <f>G182*0.5</f>
        <v>523804000</v>
      </c>
      <c r="J182" s="271"/>
      <c r="K182" s="271"/>
      <c r="L182" s="228">
        <f>F182</f>
        <v>1047608000</v>
      </c>
      <c r="M182" s="228">
        <f>D182</f>
        <v>1047608000</v>
      </c>
      <c r="N182" s="271"/>
    </row>
    <row r="183" spans="1:14" ht="15.75" customHeight="1">
      <c r="A183" s="71"/>
      <c r="B183" s="250" t="s">
        <v>57</v>
      </c>
      <c r="C183" s="71"/>
      <c r="D183" s="55">
        <f>+D184</f>
        <v>2000000000</v>
      </c>
      <c r="E183" s="55">
        <f>+E184</f>
        <v>0</v>
      </c>
      <c r="F183" s="55">
        <f>+F184</f>
        <v>2000000000</v>
      </c>
      <c r="G183" s="55">
        <f>+G184</f>
        <v>500000000</v>
      </c>
      <c r="H183" s="322"/>
      <c r="I183" s="55">
        <f>+I184</f>
        <v>500000000</v>
      </c>
      <c r="J183" s="271"/>
      <c r="K183" s="271"/>
      <c r="L183" s="55">
        <f>+L184</f>
        <v>2000000000</v>
      </c>
      <c r="M183" s="55">
        <f>+M184</f>
        <v>2000000000</v>
      </c>
      <c r="N183" s="271"/>
    </row>
    <row r="184" spans="1:14" ht="15.75" customHeight="1">
      <c r="A184" s="71">
        <v>1</v>
      </c>
      <c r="B184" s="252" t="s">
        <v>832</v>
      </c>
      <c r="C184" s="82" t="s">
        <v>484</v>
      </c>
      <c r="D184" s="228">
        <f>+E184+F184</f>
        <v>2000000000</v>
      </c>
      <c r="E184" s="78"/>
      <c r="F184" s="78">
        <v>2000000000</v>
      </c>
      <c r="G184" s="228">
        <v>500000000</v>
      </c>
      <c r="H184" s="322"/>
      <c r="I184" s="81">
        <f>G184</f>
        <v>500000000</v>
      </c>
      <c r="J184" s="271"/>
      <c r="K184" s="271"/>
      <c r="L184" s="228">
        <f>F184</f>
        <v>2000000000</v>
      </c>
      <c r="M184" s="228">
        <f>D184</f>
        <v>2000000000</v>
      </c>
      <c r="N184" s="271"/>
    </row>
    <row r="185" spans="1:14" ht="15.75" customHeight="1">
      <c r="A185" s="253" t="s">
        <v>99</v>
      </c>
      <c r="B185" s="254" t="s">
        <v>58</v>
      </c>
      <c r="C185" s="71"/>
      <c r="D185" s="249">
        <f aca="true" t="shared" si="4" ref="D185:I186">+D186</f>
        <v>192059000</v>
      </c>
      <c r="E185" s="249">
        <f t="shared" si="4"/>
        <v>0</v>
      </c>
      <c r="F185" s="249">
        <f t="shared" si="4"/>
        <v>192059000</v>
      </c>
      <c r="G185" s="249">
        <f t="shared" si="4"/>
        <v>192059000</v>
      </c>
      <c r="H185" s="322"/>
      <c r="I185" s="249">
        <f t="shared" si="4"/>
        <v>192059000</v>
      </c>
      <c r="J185" s="271"/>
      <c r="K185" s="271"/>
      <c r="L185" s="249">
        <f>+L186</f>
        <v>192059000</v>
      </c>
      <c r="M185" s="249">
        <f>+M186</f>
        <v>192059000</v>
      </c>
      <c r="N185" s="271"/>
    </row>
    <row r="186" spans="1:14" ht="15.75" customHeight="1">
      <c r="A186" s="71"/>
      <c r="B186" s="250" t="s">
        <v>231</v>
      </c>
      <c r="C186" s="71"/>
      <c r="D186" s="55">
        <f t="shared" si="4"/>
        <v>192059000</v>
      </c>
      <c r="E186" s="55">
        <f t="shared" si="4"/>
        <v>0</v>
      </c>
      <c r="F186" s="55">
        <f t="shared" si="4"/>
        <v>192059000</v>
      </c>
      <c r="G186" s="55">
        <f t="shared" si="4"/>
        <v>192059000</v>
      </c>
      <c r="H186" s="322"/>
      <c r="I186" s="55">
        <f t="shared" si="4"/>
        <v>192059000</v>
      </c>
      <c r="J186" s="271"/>
      <c r="K186" s="271"/>
      <c r="L186" s="55">
        <f>+L187</f>
        <v>192059000</v>
      </c>
      <c r="M186" s="55">
        <f>+M187</f>
        <v>192059000</v>
      </c>
      <c r="N186" s="271"/>
    </row>
    <row r="187" spans="1:14" ht="15.75" customHeight="1">
      <c r="A187" s="255">
        <v>1</v>
      </c>
      <c r="B187" s="256" t="s">
        <v>59</v>
      </c>
      <c r="C187" s="255" t="s">
        <v>107</v>
      </c>
      <c r="D187" s="276">
        <f>+E187+F187</f>
        <v>192059000</v>
      </c>
      <c r="E187" s="81"/>
      <c r="F187" s="81">
        <v>192059000</v>
      </c>
      <c r="G187" s="276">
        <f>F187</f>
        <v>192059000</v>
      </c>
      <c r="H187" s="323"/>
      <c r="I187" s="81">
        <f>G187</f>
        <v>192059000</v>
      </c>
      <c r="J187" s="277"/>
      <c r="K187" s="277"/>
      <c r="L187" s="276">
        <f>F187</f>
        <v>192059000</v>
      </c>
      <c r="M187" s="276">
        <f>D187</f>
        <v>192059000</v>
      </c>
      <c r="N187" s="277"/>
    </row>
  </sheetData>
  <sheetProtection/>
  <autoFilter ref="A10:N187"/>
  <mergeCells count="17">
    <mergeCell ref="A4:N4"/>
    <mergeCell ref="L7:L8"/>
    <mergeCell ref="M7:M8"/>
    <mergeCell ref="N7:N8"/>
    <mergeCell ref="K7:K8"/>
    <mergeCell ref="I7:I8"/>
    <mergeCell ref="J7:J8"/>
    <mergeCell ref="A1:B1"/>
    <mergeCell ref="A2:B2"/>
    <mergeCell ref="F1:N1"/>
    <mergeCell ref="A7:A8"/>
    <mergeCell ref="B7:B8"/>
    <mergeCell ref="A5:N5"/>
    <mergeCell ref="C7:C8"/>
    <mergeCell ref="D7:F7"/>
    <mergeCell ref="G7:G8"/>
    <mergeCell ref="H7:H8"/>
  </mergeCells>
  <printOptions/>
  <pageMargins left="0.47" right="0.2" top="0.38" bottom="0.46" header="0.33" footer="0.24"/>
  <pageSetup horizontalDpi="600" verticalDpi="600" orientation="portrait" paperSize="9" scale="79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User</cp:lastModifiedBy>
  <cp:lastPrinted>2016-09-19T06:28:29Z</cp:lastPrinted>
  <dcterms:created xsi:type="dcterms:W3CDTF">2008-05-28T03:38:14Z</dcterms:created>
  <dcterms:modified xsi:type="dcterms:W3CDTF">2016-09-19T06:28:33Z</dcterms:modified>
  <cp:category/>
  <cp:version/>
  <cp:contentType/>
  <cp:contentStatus/>
</cp:coreProperties>
</file>